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iacominispa-my.sharepoint.com/personal/sergio_espineira_giacomini_com/Documents/001_DT GIACOMINI INTERNO/01_PLANTILLAS PROGRAMAS DE CALCULO/EN PREPARACIÓN/"/>
    </mc:Choice>
  </mc:AlternateContent>
  <xr:revisionPtr revIDLastSave="17" documentId="11_0571048CDA8E6D85939A3EA4D38B9642ADC93D77" xr6:coauthVersionLast="47" xr6:coauthVersionMax="47" xr10:uidLastSave="{AD727475-1E3C-4361-B0FB-A52C3A299CDD}"/>
  <bookViews>
    <workbookView xWindow="-120" yWindow="-120" windowWidth="29040" windowHeight="15720" xr2:uid="{00000000-000D-0000-FFFF-FFFF00000000}"/>
  </bookViews>
  <sheets>
    <sheet name="Datos_Principales" sheetId="14" r:id="rId1"/>
    <sheet name="Zonas" sheetId="3" r:id="rId2"/>
    <sheet name="Datos_Avanzados" sheetId="15" r:id="rId3"/>
  </sheets>
  <externalReferences>
    <externalReference r:id="rId4"/>
    <externalReference r:id="rId5"/>
  </externalReferences>
  <definedNames>
    <definedName name="_xlnm._FilterDatabase" localSheetId="2" hidden="1">Datos_Avanzados!$H$2:$I$231</definedName>
    <definedName name="_xlnm._FilterDatabase" localSheetId="0" hidden="1">[1]IMPRIMIR!$H$4:$H$88</definedName>
    <definedName name="_xlnm._FilterDatabase" localSheetId="1" hidden="1">Zonas!#REF!</definedName>
    <definedName name="SP">[2]CFG!$B$18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319" i="3" l="1"/>
  <c r="AX319" i="3"/>
  <c r="AW319" i="3"/>
  <c r="AV319" i="3"/>
  <c r="AU319" i="3"/>
  <c r="AT319" i="3"/>
  <c r="AH319" i="3"/>
  <c r="V319" i="3"/>
  <c r="M319" i="3"/>
  <c r="L319" i="3"/>
  <c r="I319" i="3"/>
  <c r="AY318" i="3"/>
  <c r="AX318" i="3"/>
  <c r="AW318" i="3"/>
  <c r="AV318" i="3"/>
  <c r="AU318" i="3"/>
  <c r="I318" i="3" s="1"/>
  <c r="AT318" i="3"/>
  <c r="AH318" i="3"/>
  <c r="V318" i="3"/>
  <c r="M318" i="3"/>
  <c r="L318" i="3"/>
  <c r="AY317" i="3"/>
  <c r="AX317" i="3"/>
  <c r="AW317" i="3"/>
  <c r="AV317" i="3"/>
  <c r="AU317" i="3"/>
  <c r="I317" i="3" s="1"/>
  <c r="AT317" i="3"/>
  <c r="AH317" i="3"/>
  <c r="V317" i="3"/>
  <c r="M317" i="3"/>
  <c r="L317" i="3"/>
  <c r="AY316" i="3"/>
  <c r="AX316" i="3"/>
  <c r="AW316" i="3"/>
  <c r="AV316" i="3"/>
  <c r="AU316" i="3"/>
  <c r="AT316" i="3"/>
  <c r="AH316" i="3"/>
  <c r="V316" i="3"/>
  <c r="M316" i="3"/>
  <c r="L316" i="3"/>
  <c r="I316" i="3"/>
  <c r="AY315" i="3"/>
  <c r="AX315" i="3"/>
  <c r="AW315" i="3"/>
  <c r="AV315" i="3"/>
  <c r="AU315" i="3"/>
  <c r="AT315" i="3"/>
  <c r="AH315" i="3"/>
  <c r="V315" i="3"/>
  <c r="M315" i="3"/>
  <c r="L315" i="3"/>
  <c r="I315" i="3"/>
  <c r="AY314" i="3"/>
  <c r="AX314" i="3"/>
  <c r="AW314" i="3"/>
  <c r="AV314" i="3"/>
  <c r="AU314" i="3"/>
  <c r="I314" i="3" s="1"/>
  <c r="AT314" i="3"/>
  <c r="AH314" i="3"/>
  <c r="V314" i="3"/>
  <c r="M314" i="3"/>
  <c r="L314" i="3"/>
  <c r="AY313" i="3"/>
  <c r="AX313" i="3"/>
  <c r="AW313" i="3"/>
  <c r="AV313" i="3"/>
  <c r="AU313" i="3"/>
  <c r="I313" i="3" s="1"/>
  <c r="AT313" i="3"/>
  <c r="AH313" i="3"/>
  <c r="V313" i="3"/>
  <c r="M313" i="3"/>
  <c r="L313" i="3"/>
  <c r="AY312" i="3"/>
  <c r="AX312" i="3"/>
  <c r="AW312" i="3"/>
  <c r="AV312" i="3"/>
  <c r="AU312" i="3"/>
  <c r="AT312" i="3"/>
  <c r="AH312" i="3"/>
  <c r="V312" i="3"/>
  <c r="M312" i="3"/>
  <c r="L312" i="3"/>
  <c r="I312" i="3"/>
  <c r="AY311" i="3"/>
  <c r="AX311" i="3"/>
  <c r="AW311" i="3"/>
  <c r="AV311" i="3"/>
  <c r="AU311" i="3"/>
  <c r="AT311" i="3"/>
  <c r="AH311" i="3"/>
  <c r="V311" i="3"/>
  <c r="M311" i="3"/>
  <c r="L311" i="3"/>
  <c r="I311" i="3"/>
  <c r="AY310" i="3"/>
  <c r="AX310" i="3"/>
  <c r="AW310" i="3"/>
  <c r="AV310" i="3"/>
  <c r="AU310" i="3"/>
  <c r="I310" i="3" s="1"/>
  <c r="AT310" i="3"/>
  <c r="AH310" i="3"/>
  <c r="V310" i="3"/>
  <c r="M310" i="3"/>
  <c r="L310" i="3"/>
  <c r="AY309" i="3"/>
  <c r="AX309" i="3"/>
  <c r="AW309" i="3"/>
  <c r="AV309" i="3"/>
  <c r="AU309" i="3"/>
  <c r="I309" i="3" s="1"/>
  <c r="AT309" i="3"/>
  <c r="AH309" i="3"/>
  <c r="V309" i="3"/>
  <c r="M309" i="3"/>
  <c r="L309" i="3"/>
  <c r="AY308" i="3"/>
  <c r="AX308" i="3"/>
  <c r="AW308" i="3"/>
  <c r="AV308" i="3"/>
  <c r="AU308" i="3"/>
  <c r="AT308" i="3"/>
  <c r="AH308" i="3"/>
  <c r="V308" i="3"/>
  <c r="M308" i="3"/>
  <c r="L308" i="3"/>
  <c r="I308" i="3"/>
  <c r="AY307" i="3"/>
  <c r="AX307" i="3"/>
  <c r="AW307" i="3"/>
  <c r="AV307" i="3"/>
  <c r="AU307" i="3"/>
  <c r="AT307" i="3"/>
  <c r="AH307" i="3"/>
  <c r="V307" i="3"/>
  <c r="M307" i="3"/>
  <c r="L307" i="3"/>
  <c r="I307" i="3"/>
  <c r="AY306" i="3"/>
  <c r="AX306" i="3"/>
  <c r="AW306" i="3"/>
  <c r="AV306" i="3"/>
  <c r="AU306" i="3"/>
  <c r="I306" i="3" s="1"/>
  <c r="AT306" i="3"/>
  <c r="AH306" i="3"/>
  <c r="V306" i="3"/>
  <c r="M306" i="3"/>
  <c r="L306" i="3"/>
  <c r="AY305" i="3"/>
  <c r="AX305" i="3"/>
  <c r="AW305" i="3"/>
  <c r="AV305" i="3"/>
  <c r="AU305" i="3"/>
  <c r="I305" i="3" s="1"/>
  <c r="AT305" i="3"/>
  <c r="AH305" i="3"/>
  <c r="V305" i="3"/>
  <c r="M305" i="3"/>
  <c r="L305" i="3"/>
  <c r="AY304" i="3"/>
  <c r="AX304" i="3"/>
  <c r="AW304" i="3"/>
  <c r="AV304" i="3"/>
  <c r="AU304" i="3"/>
  <c r="AT304" i="3"/>
  <c r="AH304" i="3"/>
  <c r="V304" i="3"/>
  <c r="M304" i="3"/>
  <c r="L304" i="3"/>
  <c r="I304" i="3"/>
  <c r="AY303" i="3"/>
  <c r="AX303" i="3"/>
  <c r="AW303" i="3"/>
  <c r="AV303" i="3"/>
  <c r="AU303" i="3"/>
  <c r="AT303" i="3"/>
  <c r="AH303" i="3"/>
  <c r="V303" i="3"/>
  <c r="M303" i="3"/>
  <c r="L303" i="3"/>
  <c r="I303" i="3"/>
  <c r="AY302" i="3"/>
  <c r="AX302" i="3"/>
  <c r="AW302" i="3"/>
  <c r="AV302" i="3"/>
  <c r="AU302" i="3"/>
  <c r="I302" i="3" s="1"/>
  <c r="AT302" i="3"/>
  <c r="AH302" i="3"/>
  <c r="V302" i="3"/>
  <c r="M302" i="3"/>
  <c r="L302" i="3"/>
  <c r="AY301" i="3"/>
  <c r="AX301" i="3"/>
  <c r="AW301" i="3"/>
  <c r="AV301" i="3"/>
  <c r="AU301" i="3"/>
  <c r="I301" i="3" s="1"/>
  <c r="AT301" i="3"/>
  <c r="AH301" i="3"/>
  <c r="V301" i="3"/>
  <c r="M301" i="3"/>
  <c r="L301" i="3"/>
  <c r="AY300" i="3"/>
  <c r="AX300" i="3"/>
  <c r="AW300" i="3"/>
  <c r="AV300" i="3"/>
  <c r="AU300" i="3"/>
  <c r="AT300" i="3"/>
  <c r="AH300" i="3"/>
  <c r="V300" i="3"/>
  <c r="M300" i="3"/>
  <c r="L300" i="3"/>
  <c r="I300" i="3"/>
  <c r="AY299" i="3"/>
  <c r="AX299" i="3"/>
  <c r="AW299" i="3"/>
  <c r="AV299" i="3"/>
  <c r="AU299" i="3"/>
  <c r="AT299" i="3"/>
  <c r="AH299" i="3"/>
  <c r="V299" i="3"/>
  <c r="M299" i="3"/>
  <c r="L299" i="3"/>
  <c r="I299" i="3"/>
  <c r="AY298" i="3"/>
  <c r="AX298" i="3"/>
  <c r="AW298" i="3"/>
  <c r="AV298" i="3"/>
  <c r="AU298" i="3"/>
  <c r="I298" i="3" s="1"/>
  <c r="AT298" i="3"/>
  <c r="AH298" i="3"/>
  <c r="V298" i="3"/>
  <c r="M298" i="3"/>
  <c r="L298" i="3"/>
  <c r="AY297" i="3"/>
  <c r="AX297" i="3"/>
  <c r="AW297" i="3"/>
  <c r="AV297" i="3"/>
  <c r="AU297" i="3"/>
  <c r="I297" i="3" s="1"/>
  <c r="AT297" i="3"/>
  <c r="AH297" i="3"/>
  <c r="V297" i="3"/>
  <c r="M297" i="3"/>
  <c r="L297" i="3"/>
  <c r="AY296" i="3"/>
  <c r="AX296" i="3"/>
  <c r="AW296" i="3"/>
  <c r="AV296" i="3"/>
  <c r="AU296" i="3"/>
  <c r="AT296" i="3"/>
  <c r="AH296" i="3"/>
  <c r="V296" i="3"/>
  <c r="M296" i="3"/>
  <c r="L296" i="3"/>
  <c r="I296" i="3"/>
  <c r="AY295" i="3"/>
  <c r="AX295" i="3"/>
  <c r="AW295" i="3"/>
  <c r="AV295" i="3"/>
  <c r="AU295" i="3"/>
  <c r="AT295" i="3"/>
  <c r="AH295" i="3"/>
  <c r="V295" i="3"/>
  <c r="M295" i="3"/>
  <c r="L295" i="3"/>
  <c r="I295" i="3"/>
  <c r="AY294" i="3"/>
  <c r="AX294" i="3"/>
  <c r="AW294" i="3"/>
  <c r="AV294" i="3"/>
  <c r="AU294" i="3"/>
  <c r="I294" i="3" s="1"/>
  <c r="AT294" i="3"/>
  <c r="AH294" i="3"/>
  <c r="V294" i="3"/>
  <c r="M294" i="3"/>
  <c r="L294" i="3"/>
  <c r="AY293" i="3"/>
  <c r="AX293" i="3"/>
  <c r="AW293" i="3"/>
  <c r="AV293" i="3"/>
  <c r="AU293" i="3"/>
  <c r="I293" i="3" s="1"/>
  <c r="AT293" i="3"/>
  <c r="AH293" i="3"/>
  <c r="V293" i="3"/>
  <c r="M293" i="3"/>
  <c r="L293" i="3"/>
  <c r="AY292" i="3"/>
  <c r="AX292" i="3"/>
  <c r="AW292" i="3"/>
  <c r="AV292" i="3"/>
  <c r="AU292" i="3"/>
  <c r="AT292" i="3"/>
  <c r="AH292" i="3"/>
  <c r="V292" i="3"/>
  <c r="M292" i="3"/>
  <c r="L292" i="3"/>
  <c r="I292" i="3"/>
  <c r="AY291" i="3"/>
  <c r="AX291" i="3"/>
  <c r="AW291" i="3"/>
  <c r="AV291" i="3"/>
  <c r="AU291" i="3"/>
  <c r="AT291" i="3"/>
  <c r="AH291" i="3"/>
  <c r="V291" i="3"/>
  <c r="M291" i="3"/>
  <c r="L291" i="3"/>
  <c r="I291" i="3"/>
  <c r="AY290" i="3"/>
  <c r="AX290" i="3"/>
  <c r="AW290" i="3"/>
  <c r="AV290" i="3"/>
  <c r="AU290" i="3"/>
  <c r="I290" i="3" s="1"/>
  <c r="AT290" i="3"/>
  <c r="AH290" i="3"/>
  <c r="V290" i="3"/>
  <c r="M290" i="3"/>
  <c r="L290" i="3"/>
  <c r="AY289" i="3"/>
  <c r="AX289" i="3"/>
  <c r="AW289" i="3"/>
  <c r="AV289" i="3"/>
  <c r="AU289" i="3"/>
  <c r="I289" i="3" s="1"/>
  <c r="AT289" i="3"/>
  <c r="AH289" i="3"/>
  <c r="V289" i="3"/>
  <c r="M289" i="3"/>
  <c r="L289" i="3"/>
  <c r="AY288" i="3"/>
  <c r="AX288" i="3"/>
  <c r="AW288" i="3"/>
  <c r="AV288" i="3"/>
  <c r="AU288" i="3"/>
  <c r="AT288" i="3"/>
  <c r="AH288" i="3"/>
  <c r="V288" i="3"/>
  <c r="M288" i="3"/>
  <c r="L288" i="3"/>
  <c r="I288" i="3"/>
  <c r="AY287" i="3"/>
  <c r="AX287" i="3"/>
  <c r="AW287" i="3"/>
  <c r="AV287" i="3"/>
  <c r="AU287" i="3"/>
  <c r="AT287" i="3"/>
  <c r="AH287" i="3"/>
  <c r="V287" i="3"/>
  <c r="M287" i="3"/>
  <c r="L287" i="3"/>
  <c r="I287" i="3"/>
  <c r="AY286" i="3"/>
  <c r="AX286" i="3"/>
  <c r="AW286" i="3"/>
  <c r="AV286" i="3"/>
  <c r="AU286" i="3"/>
  <c r="I286" i="3" s="1"/>
  <c r="AT286" i="3"/>
  <c r="AH286" i="3"/>
  <c r="V286" i="3"/>
  <c r="M286" i="3"/>
  <c r="L286" i="3"/>
  <c r="AY285" i="3"/>
  <c r="AX285" i="3"/>
  <c r="AW285" i="3"/>
  <c r="AV285" i="3"/>
  <c r="AU285" i="3"/>
  <c r="I285" i="3" s="1"/>
  <c r="AT285" i="3"/>
  <c r="AH285" i="3"/>
  <c r="V285" i="3"/>
  <c r="M285" i="3"/>
  <c r="L285" i="3"/>
  <c r="AY284" i="3"/>
  <c r="AX284" i="3"/>
  <c r="AW284" i="3"/>
  <c r="AV284" i="3"/>
  <c r="AU284" i="3"/>
  <c r="AT284" i="3"/>
  <c r="AH284" i="3"/>
  <c r="V284" i="3"/>
  <c r="M284" i="3"/>
  <c r="L284" i="3"/>
  <c r="I284" i="3"/>
  <c r="AY283" i="3"/>
  <c r="AX283" i="3"/>
  <c r="AW283" i="3"/>
  <c r="AV283" i="3"/>
  <c r="AU283" i="3"/>
  <c r="AT283" i="3"/>
  <c r="AH283" i="3"/>
  <c r="V283" i="3"/>
  <c r="M283" i="3"/>
  <c r="L283" i="3"/>
  <c r="I283" i="3"/>
  <c r="AY282" i="3"/>
  <c r="AX282" i="3"/>
  <c r="AW282" i="3"/>
  <c r="AV282" i="3"/>
  <c r="AU282" i="3"/>
  <c r="I282" i="3" s="1"/>
  <c r="AT282" i="3"/>
  <c r="AH282" i="3"/>
  <c r="V282" i="3"/>
  <c r="M282" i="3"/>
  <c r="L282" i="3"/>
  <c r="AY281" i="3"/>
  <c r="AX281" i="3"/>
  <c r="AW281" i="3"/>
  <c r="AV281" i="3"/>
  <c r="AU281" i="3"/>
  <c r="I281" i="3" s="1"/>
  <c r="AT281" i="3"/>
  <c r="AH281" i="3"/>
  <c r="V281" i="3"/>
  <c r="M281" i="3"/>
  <c r="L281" i="3"/>
  <c r="AY280" i="3"/>
  <c r="AX280" i="3"/>
  <c r="AW280" i="3"/>
  <c r="AV280" i="3"/>
  <c r="AU280" i="3"/>
  <c r="AT280" i="3"/>
  <c r="AH280" i="3"/>
  <c r="V280" i="3"/>
  <c r="M280" i="3"/>
  <c r="L280" i="3"/>
  <c r="I280" i="3"/>
  <c r="AY279" i="3"/>
  <c r="AX279" i="3"/>
  <c r="AW279" i="3"/>
  <c r="AV279" i="3"/>
  <c r="AU279" i="3"/>
  <c r="AT279" i="3"/>
  <c r="AH279" i="3"/>
  <c r="V279" i="3"/>
  <c r="M279" i="3"/>
  <c r="L279" i="3"/>
  <c r="I279" i="3"/>
  <c r="AY278" i="3"/>
  <c r="AX278" i="3"/>
  <c r="AW278" i="3"/>
  <c r="AV278" i="3"/>
  <c r="AU278" i="3"/>
  <c r="I278" i="3" s="1"/>
  <c r="AT278" i="3"/>
  <c r="AH278" i="3"/>
  <c r="V278" i="3"/>
  <c r="M278" i="3"/>
  <c r="L278" i="3"/>
  <c r="AY277" i="3"/>
  <c r="AX277" i="3"/>
  <c r="AW277" i="3"/>
  <c r="AV277" i="3"/>
  <c r="AU277" i="3"/>
  <c r="I277" i="3" s="1"/>
  <c r="AT277" i="3"/>
  <c r="AH277" i="3"/>
  <c r="V277" i="3"/>
  <c r="M277" i="3"/>
  <c r="L277" i="3"/>
  <c r="AY276" i="3"/>
  <c r="AX276" i="3"/>
  <c r="AW276" i="3"/>
  <c r="AV276" i="3"/>
  <c r="AU276" i="3"/>
  <c r="AT276" i="3"/>
  <c r="AH276" i="3"/>
  <c r="V276" i="3"/>
  <c r="M276" i="3"/>
  <c r="L276" i="3"/>
  <c r="I276" i="3"/>
  <c r="AY275" i="3"/>
  <c r="AX275" i="3"/>
  <c r="AW275" i="3"/>
  <c r="AV275" i="3"/>
  <c r="AU275" i="3"/>
  <c r="AT275" i="3"/>
  <c r="AH275" i="3"/>
  <c r="V275" i="3"/>
  <c r="M275" i="3"/>
  <c r="L275" i="3"/>
  <c r="I275" i="3"/>
  <c r="AY274" i="3"/>
  <c r="AX274" i="3"/>
  <c r="AW274" i="3"/>
  <c r="AV274" i="3"/>
  <c r="AU274" i="3"/>
  <c r="I274" i="3" s="1"/>
  <c r="AT274" i="3"/>
  <c r="AH274" i="3"/>
  <c r="V274" i="3"/>
  <c r="M274" i="3"/>
  <c r="L274" i="3"/>
  <c r="AY273" i="3"/>
  <c r="AX273" i="3"/>
  <c r="AW273" i="3"/>
  <c r="AV273" i="3"/>
  <c r="AU273" i="3"/>
  <c r="I273" i="3" s="1"/>
  <c r="AT273" i="3"/>
  <c r="AH273" i="3"/>
  <c r="V273" i="3"/>
  <c r="M273" i="3"/>
  <c r="L273" i="3"/>
  <c r="AY272" i="3"/>
  <c r="AX272" i="3"/>
  <c r="AW272" i="3"/>
  <c r="AV272" i="3"/>
  <c r="AU272" i="3"/>
  <c r="AT272" i="3"/>
  <c r="AH272" i="3"/>
  <c r="V272" i="3"/>
  <c r="M272" i="3"/>
  <c r="L272" i="3"/>
  <c r="I272" i="3"/>
  <c r="AY271" i="3"/>
  <c r="AX271" i="3"/>
  <c r="AW271" i="3"/>
  <c r="AV271" i="3"/>
  <c r="AU271" i="3"/>
  <c r="AT271" i="3"/>
  <c r="AH271" i="3"/>
  <c r="V271" i="3"/>
  <c r="M271" i="3"/>
  <c r="L271" i="3"/>
  <c r="I271" i="3"/>
  <c r="AY270" i="3"/>
  <c r="AX270" i="3"/>
  <c r="AW270" i="3"/>
  <c r="AV270" i="3"/>
  <c r="AU270" i="3"/>
  <c r="I270" i="3" s="1"/>
  <c r="AT270" i="3"/>
  <c r="AH270" i="3"/>
  <c r="V270" i="3"/>
  <c r="M270" i="3"/>
  <c r="L270" i="3"/>
  <c r="AY269" i="3"/>
  <c r="AX269" i="3"/>
  <c r="AW269" i="3"/>
  <c r="AV269" i="3"/>
  <c r="AU269" i="3"/>
  <c r="I269" i="3" s="1"/>
  <c r="AT269" i="3"/>
  <c r="AH269" i="3"/>
  <c r="V269" i="3"/>
  <c r="M269" i="3"/>
  <c r="L269" i="3"/>
  <c r="AY268" i="3"/>
  <c r="AX268" i="3"/>
  <c r="AW268" i="3"/>
  <c r="AV268" i="3"/>
  <c r="AU268" i="3"/>
  <c r="AT268" i="3"/>
  <c r="AH268" i="3"/>
  <c r="V268" i="3"/>
  <c r="M268" i="3"/>
  <c r="L268" i="3"/>
  <c r="I268" i="3"/>
  <c r="AY267" i="3"/>
  <c r="AX267" i="3"/>
  <c r="AW267" i="3"/>
  <c r="AV267" i="3"/>
  <c r="AU267" i="3"/>
  <c r="AT267" i="3"/>
  <c r="AH267" i="3"/>
  <c r="V267" i="3"/>
  <c r="M267" i="3"/>
  <c r="L267" i="3"/>
  <c r="I267" i="3"/>
  <c r="AY266" i="3"/>
  <c r="AX266" i="3"/>
  <c r="AW266" i="3"/>
  <c r="AV266" i="3"/>
  <c r="AU266" i="3"/>
  <c r="I266" i="3" s="1"/>
  <c r="AT266" i="3"/>
  <c r="AH266" i="3"/>
  <c r="V266" i="3"/>
  <c r="M266" i="3"/>
  <c r="L266" i="3"/>
  <c r="AY265" i="3"/>
  <c r="AX265" i="3"/>
  <c r="AW265" i="3"/>
  <c r="AV265" i="3"/>
  <c r="AU265" i="3"/>
  <c r="I265" i="3" s="1"/>
  <c r="AT265" i="3"/>
  <c r="AH265" i="3"/>
  <c r="V265" i="3"/>
  <c r="M265" i="3"/>
  <c r="L265" i="3"/>
  <c r="AY264" i="3"/>
  <c r="AX264" i="3"/>
  <c r="AW264" i="3"/>
  <c r="AV264" i="3"/>
  <c r="AU264" i="3"/>
  <c r="AT264" i="3"/>
  <c r="AH264" i="3"/>
  <c r="V264" i="3"/>
  <c r="M264" i="3"/>
  <c r="L264" i="3"/>
  <c r="I264" i="3"/>
  <c r="AY263" i="3"/>
  <c r="AX263" i="3"/>
  <c r="AW263" i="3"/>
  <c r="AV263" i="3"/>
  <c r="AU263" i="3"/>
  <c r="AT263" i="3"/>
  <c r="AH263" i="3"/>
  <c r="V263" i="3"/>
  <c r="M263" i="3"/>
  <c r="L263" i="3"/>
  <c r="I263" i="3"/>
  <c r="AY262" i="3"/>
  <c r="AX262" i="3"/>
  <c r="AW262" i="3"/>
  <c r="AV262" i="3"/>
  <c r="AU262" i="3"/>
  <c r="I262" i="3" s="1"/>
  <c r="AT262" i="3"/>
  <c r="AH262" i="3"/>
  <c r="V262" i="3"/>
  <c r="M262" i="3"/>
  <c r="L262" i="3"/>
  <c r="AY261" i="3"/>
  <c r="AX261" i="3"/>
  <c r="AW261" i="3"/>
  <c r="AV261" i="3"/>
  <c r="AU261" i="3"/>
  <c r="I261" i="3" s="1"/>
  <c r="AT261" i="3"/>
  <c r="AH261" i="3"/>
  <c r="V261" i="3"/>
  <c r="M261" i="3"/>
  <c r="L261" i="3"/>
  <c r="AY260" i="3"/>
  <c r="AX260" i="3"/>
  <c r="AW260" i="3"/>
  <c r="AV260" i="3"/>
  <c r="AU260" i="3"/>
  <c r="AT260" i="3"/>
  <c r="AH260" i="3"/>
  <c r="V260" i="3"/>
  <c r="M260" i="3"/>
  <c r="L260" i="3"/>
  <c r="I260" i="3"/>
  <c r="AY259" i="3"/>
  <c r="AX259" i="3"/>
  <c r="AW259" i="3"/>
  <c r="AV259" i="3"/>
  <c r="AU259" i="3"/>
  <c r="AT259" i="3"/>
  <c r="AH259" i="3"/>
  <c r="V259" i="3"/>
  <c r="M259" i="3"/>
  <c r="L259" i="3"/>
  <c r="I259" i="3"/>
  <c r="AY258" i="3"/>
  <c r="AX258" i="3"/>
  <c r="AW258" i="3"/>
  <c r="AV258" i="3"/>
  <c r="AU258" i="3"/>
  <c r="I258" i="3" s="1"/>
  <c r="AT258" i="3"/>
  <c r="AH258" i="3"/>
  <c r="V258" i="3"/>
  <c r="M258" i="3"/>
  <c r="L258" i="3"/>
  <c r="AY257" i="3"/>
  <c r="AX257" i="3"/>
  <c r="AW257" i="3"/>
  <c r="AV257" i="3"/>
  <c r="AU257" i="3"/>
  <c r="I257" i="3" s="1"/>
  <c r="AT257" i="3"/>
  <c r="AH257" i="3"/>
  <c r="V257" i="3"/>
  <c r="M257" i="3"/>
  <c r="L257" i="3"/>
  <c r="AY256" i="3"/>
  <c r="AX256" i="3"/>
  <c r="AW256" i="3"/>
  <c r="AV256" i="3"/>
  <c r="AU256" i="3"/>
  <c r="AT256" i="3"/>
  <c r="AH256" i="3"/>
  <c r="V256" i="3"/>
  <c r="M256" i="3"/>
  <c r="L256" i="3"/>
  <c r="I256" i="3"/>
  <c r="AY255" i="3"/>
  <c r="AX255" i="3"/>
  <c r="AW255" i="3"/>
  <c r="AV255" i="3"/>
  <c r="AU255" i="3"/>
  <c r="AT255" i="3"/>
  <c r="AH255" i="3"/>
  <c r="V255" i="3"/>
  <c r="M255" i="3"/>
  <c r="L255" i="3"/>
  <c r="I255" i="3"/>
  <c r="AY254" i="3"/>
  <c r="AX254" i="3"/>
  <c r="AW254" i="3"/>
  <c r="AV254" i="3"/>
  <c r="AU254" i="3"/>
  <c r="I254" i="3" s="1"/>
  <c r="AT254" i="3"/>
  <c r="AH254" i="3"/>
  <c r="V254" i="3"/>
  <c r="M254" i="3"/>
  <c r="L254" i="3"/>
  <c r="AY253" i="3"/>
  <c r="AX253" i="3"/>
  <c r="AW253" i="3"/>
  <c r="AV253" i="3"/>
  <c r="AU253" i="3"/>
  <c r="I253" i="3" s="1"/>
  <c r="AT253" i="3"/>
  <c r="AH253" i="3"/>
  <c r="V253" i="3"/>
  <c r="M253" i="3"/>
  <c r="L253" i="3"/>
  <c r="AY252" i="3"/>
  <c r="AX252" i="3"/>
  <c r="AW252" i="3"/>
  <c r="AV252" i="3"/>
  <c r="AU252" i="3"/>
  <c r="AT252" i="3"/>
  <c r="AH252" i="3"/>
  <c r="V252" i="3"/>
  <c r="M252" i="3"/>
  <c r="L252" i="3"/>
  <c r="I252" i="3"/>
  <c r="AY251" i="3"/>
  <c r="AX251" i="3"/>
  <c r="AW251" i="3"/>
  <c r="AV251" i="3"/>
  <c r="AU251" i="3"/>
  <c r="AT251" i="3"/>
  <c r="AH251" i="3"/>
  <c r="V251" i="3"/>
  <c r="M251" i="3"/>
  <c r="L251" i="3"/>
  <c r="I251" i="3"/>
  <c r="AY250" i="3"/>
  <c r="AX250" i="3"/>
  <c r="AW250" i="3"/>
  <c r="AV250" i="3"/>
  <c r="AU250" i="3"/>
  <c r="I250" i="3" s="1"/>
  <c r="AT250" i="3"/>
  <c r="AH250" i="3"/>
  <c r="V250" i="3"/>
  <c r="M250" i="3"/>
  <c r="L250" i="3"/>
  <c r="AY249" i="3"/>
  <c r="AX249" i="3"/>
  <c r="AW249" i="3"/>
  <c r="AV249" i="3"/>
  <c r="AU249" i="3"/>
  <c r="I249" i="3" s="1"/>
  <c r="AT249" i="3"/>
  <c r="AH249" i="3"/>
  <c r="V249" i="3"/>
  <c r="M249" i="3"/>
  <c r="L249" i="3"/>
  <c r="AY248" i="3"/>
  <c r="AX248" i="3"/>
  <c r="AW248" i="3"/>
  <c r="AV248" i="3"/>
  <c r="AU248" i="3"/>
  <c r="AT248" i="3"/>
  <c r="AH248" i="3"/>
  <c r="V248" i="3"/>
  <c r="M248" i="3"/>
  <c r="L248" i="3"/>
  <c r="I248" i="3"/>
  <c r="AY247" i="3"/>
  <c r="AX247" i="3"/>
  <c r="AW247" i="3"/>
  <c r="AV247" i="3"/>
  <c r="AU247" i="3"/>
  <c r="AT247" i="3"/>
  <c r="AH247" i="3"/>
  <c r="V247" i="3"/>
  <c r="M247" i="3"/>
  <c r="L247" i="3"/>
  <c r="I247" i="3"/>
  <c r="AY246" i="3"/>
  <c r="AX246" i="3"/>
  <c r="AW246" i="3"/>
  <c r="AV246" i="3"/>
  <c r="AU246" i="3"/>
  <c r="I246" i="3" s="1"/>
  <c r="AT246" i="3"/>
  <c r="AH246" i="3"/>
  <c r="V246" i="3"/>
  <c r="M246" i="3"/>
  <c r="L246" i="3"/>
  <c r="AY245" i="3"/>
  <c r="AX245" i="3"/>
  <c r="AW245" i="3"/>
  <c r="AV245" i="3"/>
  <c r="AU245" i="3"/>
  <c r="I245" i="3" s="1"/>
  <c r="AT245" i="3"/>
  <c r="AH245" i="3"/>
  <c r="V245" i="3"/>
  <c r="M245" i="3"/>
  <c r="L245" i="3"/>
  <c r="AY244" i="3"/>
  <c r="AX244" i="3"/>
  <c r="AW244" i="3"/>
  <c r="AV244" i="3"/>
  <c r="AU244" i="3"/>
  <c r="AT244" i="3"/>
  <c r="AH244" i="3"/>
  <c r="V244" i="3"/>
  <c r="M244" i="3"/>
  <c r="L244" i="3"/>
  <c r="I244" i="3"/>
  <c r="AY243" i="3"/>
  <c r="AX243" i="3"/>
  <c r="AW243" i="3"/>
  <c r="AV243" i="3"/>
  <c r="AU243" i="3"/>
  <c r="AT243" i="3"/>
  <c r="AH243" i="3"/>
  <c r="V243" i="3"/>
  <c r="M243" i="3"/>
  <c r="L243" i="3"/>
  <c r="I243" i="3"/>
  <c r="AY242" i="3"/>
  <c r="AX242" i="3"/>
  <c r="AW242" i="3"/>
  <c r="AV242" i="3"/>
  <c r="AU242" i="3"/>
  <c r="I242" i="3" s="1"/>
  <c r="AT242" i="3"/>
  <c r="AH242" i="3"/>
  <c r="V242" i="3"/>
  <c r="M242" i="3"/>
  <c r="L242" i="3"/>
  <c r="AY241" i="3"/>
  <c r="AX241" i="3"/>
  <c r="AW241" i="3"/>
  <c r="AV241" i="3"/>
  <c r="AU241" i="3"/>
  <c r="I241" i="3" s="1"/>
  <c r="AT241" i="3"/>
  <c r="AH241" i="3"/>
  <c r="V241" i="3"/>
  <c r="M241" i="3"/>
  <c r="L241" i="3"/>
  <c r="AY240" i="3"/>
  <c r="AX240" i="3"/>
  <c r="AW240" i="3"/>
  <c r="AV240" i="3"/>
  <c r="AU240" i="3"/>
  <c r="AT240" i="3"/>
  <c r="AH240" i="3"/>
  <c r="V240" i="3"/>
  <c r="M240" i="3"/>
  <c r="L240" i="3"/>
  <c r="I240" i="3"/>
  <c r="AY239" i="3"/>
  <c r="AX239" i="3"/>
  <c r="AW239" i="3"/>
  <c r="AV239" i="3"/>
  <c r="AU239" i="3"/>
  <c r="AT239" i="3"/>
  <c r="AH239" i="3"/>
  <c r="V239" i="3"/>
  <c r="M239" i="3"/>
  <c r="L239" i="3"/>
  <c r="I239" i="3"/>
  <c r="AY238" i="3"/>
  <c r="AX238" i="3"/>
  <c r="AW238" i="3"/>
  <c r="AV238" i="3"/>
  <c r="AU238" i="3"/>
  <c r="I238" i="3" s="1"/>
  <c r="AT238" i="3"/>
  <c r="AH238" i="3"/>
  <c r="V238" i="3"/>
  <c r="M238" i="3"/>
  <c r="L238" i="3"/>
  <c r="AY237" i="3"/>
  <c r="AX237" i="3"/>
  <c r="AW237" i="3"/>
  <c r="AV237" i="3"/>
  <c r="AU237" i="3"/>
  <c r="I237" i="3" s="1"/>
  <c r="AT237" i="3"/>
  <c r="AH237" i="3"/>
  <c r="V237" i="3"/>
  <c r="M237" i="3"/>
  <c r="L237" i="3"/>
  <c r="AY236" i="3"/>
  <c r="AX236" i="3"/>
  <c r="AW236" i="3"/>
  <c r="AV236" i="3"/>
  <c r="AU236" i="3"/>
  <c r="AT236" i="3"/>
  <c r="AH236" i="3"/>
  <c r="V236" i="3"/>
  <c r="M236" i="3"/>
  <c r="L236" i="3"/>
  <c r="I236" i="3"/>
  <c r="AY235" i="3"/>
  <c r="AX235" i="3"/>
  <c r="AW235" i="3"/>
  <c r="AV235" i="3"/>
  <c r="AU235" i="3"/>
  <c r="I235" i="3" s="1"/>
  <c r="AT235" i="3"/>
  <c r="AH235" i="3"/>
  <c r="V235" i="3"/>
  <c r="M235" i="3"/>
  <c r="L235" i="3"/>
  <c r="AY234" i="3"/>
  <c r="AX234" i="3"/>
  <c r="AW234" i="3"/>
  <c r="AV234" i="3"/>
  <c r="AU234" i="3"/>
  <c r="I234" i="3" s="1"/>
  <c r="AT234" i="3"/>
  <c r="AH234" i="3"/>
  <c r="V234" i="3"/>
  <c r="M234" i="3"/>
  <c r="L234" i="3"/>
  <c r="AY233" i="3"/>
  <c r="AX233" i="3"/>
  <c r="AW233" i="3"/>
  <c r="AV233" i="3"/>
  <c r="AU233" i="3"/>
  <c r="AT233" i="3"/>
  <c r="AH233" i="3"/>
  <c r="V233" i="3"/>
  <c r="M233" i="3"/>
  <c r="L233" i="3"/>
  <c r="I233" i="3"/>
  <c r="AY232" i="3"/>
  <c r="AX232" i="3"/>
  <c r="AW232" i="3"/>
  <c r="AV232" i="3"/>
  <c r="AU232" i="3"/>
  <c r="AT232" i="3"/>
  <c r="AH232" i="3"/>
  <c r="V232" i="3"/>
  <c r="M232" i="3"/>
  <c r="L232" i="3"/>
  <c r="I232" i="3"/>
  <c r="AY231" i="3"/>
  <c r="AX231" i="3"/>
  <c r="AW231" i="3"/>
  <c r="AV231" i="3"/>
  <c r="AU231" i="3"/>
  <c r="AT231" i="3"/>
  <c r="AH231" i="3"/>
  <c r="V231" i="3"/>
  <c r="M231" i="3"/>
  <c r="L231" i="3"/>
  <c r="I231" i="3"/>
  <c r="AY230" i="3"/>
  <c r="AX230" i="3"/>
  <c r="AW230" i="3"/>
  <c r="AV230" i="3"/>
  <c r="AU230" i="3"/>
  <c r="I230" i="3" s="1"/>
  <c r="AT230" i="3"/>
  <c r="AH230" i="3"/>
  <c r="V230" i="3"/>
  <c r="M230" i="3"/>
  <c r="L230" i="3"/>
  <c r="AY229" i="3"/>
  <c r="AX229" i="3"/>
  <c r="AW229" i="3"/>
  <c r="AV229" i="3"/>
  <c r="AU229" i="3"/>
  <c r="I229" i="3" s="1"/>
  <c r="AT229" i="3"/>
  <c r="AH229" i="3"/>
  <c r="V229" i="3"/>
  <c r="M229" i="3"/>
  <c r="L229" i="3"/>
  <c r="AY228" i="3"/>
  <c r="AX228" i="3"/>
  <c r="AW228" i="3"/>
  <c r="AV228" i="3"/>
  <c r="AU228" i="3"/>
  <c r="AT228" i="3"/>
  <c r="AH228" i="3"/>
  <c r="V228" i="3"/>
  <c r="M228" i="3"/>
  <c r="L228" i="3"/>
  <c r="I228" i="3"/>
  <c r="AY227" i="3"/>
  <c r="AX227" i="3"/>
  <c r="AW227" i="3"/>
  <c r="AV227" i="3"/>
  <c r="AU227" i="3"/>
  <c r="AT227" i="3"/>
  <c r="AH227" i="3"/>
  <c r="V227" i="3"/>
  <c r="M227" i="3"/>
  <c r="L227" i="3"/>
  <c r="I227" i="3"/>
  <c r="AY226" i="3"/>
  <c r="AX226" i="3"/>
  <c r="AW226" i="3"/>
  <c r="AV226" i="3"/>
  <c r="AU226" i="3"/>
  <c r="I226" i="3" s="1"/>
  <c r="AT226" i="3"/>
  <c r="AH226" i="3"/>
  <c r="V226" i="3"/>
  <c r="M226" i="3"/>
  <c r="L226" i="3"/>
  <c r="AY225" i="3"/>
  <c r="AX225" i="3"/>
  <c r="AW225" i="3"/>
  <c r="AV225" i="3"/>
  <c r="AU225" i="3"/>
  <c r="I225" i="3" s="1"/>
  <c r="AT225" i="3"/>
  <c r="AH225" i="3"/>
  <c r="V225" i="3"/>
  <c r="M225" i="3"/>
  <c r="L225" i="3"/>
  <c r="AY224" i="3"/>
  <c r="AX224" i="3"/>
  <c r="AW224" i="3"/>
  <c r="AV224" i="3"/>
  <c r="AU224" i="3"/>
  <c r="AT224" i="3"/>
  <c r="AH224" i="3"/>
  <c r="V224" i="3"/>
  <c r="M224" i="3"/>
  <c r="L224" i="3"/>
  <c r="I224" i="3"/>
  <c r="AY223" i="3"/>
  <c r="AX223" i="3"/>
  <c r="AW223" i="3"/>
  <c r="AV223" i="3"/>
  <c r="AU223" i="3"/>
  <c r="I223" i="3" s="1"/>
  <c r="AT223" i="3"/>
  <c r="AH223" i="3"/>
  <c r="V223" i="3"/>
  <c r="M223" i="3"/>
  <c r="L223" i="3"/>
  <c r="AY222" i="3"/>
  <c r="AX222" i="3"/>
  <c r="AW222" i="3"/>
  <c r="AV222" i="3"/>
  <c r="AU222" i="3"/>
  <c r="I222" i="3" s="1"/>
  <c r="AT222" i="3"/>
  <c r="AH222" i="3"/>
  <c r="V222" i="3"/>
  <c r="M222" i="3"/>
  <c r="L222" i="3"/>
  <c r="AY221" i="3"/>
  <c r="AX221" i="3"/>
  <c r="AW221" i="3"/>
  <c r="AV221" i="3"/>
  <c r="AU221" i="3"/>
  <c r="I221" i="3" s="1"/>
  <c r="AT221" i="3"/>
  <c r="AH221" i="3"/>
  <c r="V221" i="3"/>
  <c r="M221" i="3"/>
  <c r="L221" i="3"/>
  <c r="AY220" i="3"/>
  <c r="AX220" i="3"/>
  <c r="AW220" i="3"/>
  <c r="AV220" i="3"/>
  <c r="AU220" i="3"/>
  <c r="AT220" i="3"/>
  <c r="AH220" i="3"/>
  <c r="V220" i="3"/>
  <c r="M220" i="3"/>
  <c r="L220" i="3"/>
  <c r="I220" i="3"/>
  <c r="J35" i="15" l="1"/>
  <c r="Z151" i="14"/>
  <c r="Z152" i="14"/>
  <c r="Z158" i="14"/>
  <c r="Z166" i="14" l="1"/>
  <c r="M105" i="15"/>
  <c r="C694" i="14"/>
  <c r="Z220" i="14" s="1"/>
  <c r="Y220" i="14" s="1"/>
  <c r="Y222" i="14"/>
  <c r="E222" i="14"/>
  <c r="H222" i="14" s="1"/>
  <c r="Y221" i="14"/>
  <c r="E221" i="14"/>
  <c r="H221" i="14" s="1"/>
  <c r="H220" i="14"/>
  <c r="E219" i="14"/>
  <c r="E218" i="14"/>
  <c r="M127" i="15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D21" i="3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D87" i="3" s="1"/>
  <c r="D88" i="3" s="1"/>
  <c r="D89" i="3" s="1"/>
  <c r="D90" i="3" s="1"/>
  <c r="D91" i="3" s="1"/>
  <c r="D92" i="3" s="1"/>
  <c r="D93" i="3" s="1"/>
  <c r="D94" i="3" s="1"/>
  <c r="D95" i="3" s="1"/>
  <c r="D96" i="3" s="1"/>
  <c r="D97" i="3" s="1"/>
  <c r="D98" i="3" s="1"/>
  <c r="D99" i="3" s="1"/>
  <c r="D100" i="3" s="1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D131" i="3" s="1"/>
  <c r="D132" i="3" s="1"/>
  <c r="D133" i="3" s="1"/>
  <c r="D134" i="3" s="1"/>
  <c r="D135" i="3" s="1"/>
  <c r="D136" i="3" s="1"/>
  <c r="D137" i="3" s="1"/>
  <c r="D138" i="3" s="1"/>
  <c r="D139" i="3" s="1"/>
  <c r="D140" i="3" s="1"/>
  <c r="D141" i="3" s="1"/>
  <c r="D142" i="3" s="1"/>
  <c r="D143" i="3" s="1"/>
  <c r="D144" i="3" s="1"/>
  <c r="D145" i="3" s="1"/>
  <c r="D146" i="3" s="1"/>
  <c r="D147" i="3" s="1"/>
  <c r="D148" i="3" s="1"/>
  <c r="D149" i="3" s="1"/>
  <c r="D150" i="3" s="1"/>
  <c r="D151" i="3" s="1"/>
  <c r="D152" i="3" s="1"/>
  <c r="D153" i="3" s="1"/>
  <c r="D154" i="3" s="1"/>
  <c r="D155" i="3" s="1"/>
  <c r="D156" i="3" s="1"/>
  <c r="D157" i="3" s="1"/>
  <c r="D158" i="3" s="1"/>
  <c r="D159" i="3" s="1"/>
  <c r="D160" i="3" s="1"/>
  <c r="D161" i="3" s="1"/>
  <c r="D162" i="3" s="1"/>
  <c r="D163" i="3" s="1"/>
  <c r="D164" i="3" s="1"/>
  <c r="D165" i="3" s="1"/>
  <c r="D166" i="3" s="1"/>
  <c r="D167" i="3" s="1"/>
  <c r="D168" i="3" s="1"/>
  <c r="D169" i="3" s="1"/>
  <c r="D170" i="3" s="1"/>
  <c r="D171" i="3" s="1"/>
  <c r="D172" i="3" s="1"/>
  <c r="D173" i="3" s="1"/>
  <c r="D174" i="3" s="1"/>
  <c r="D175" i="3" s="1"/>
  <c r="D176" i="3" s="1"/>
  <c r="D177" i="3" s="1"/>
  <c r="D178" i="3" s="1"/>
  <c r="D179" i="3" s="1"/>
  <c r="D180" i="3" s="1"/>
  <c r="D181" i="3" s="1"/>
  <c r="D182" i="3" s="1"/>
  <c r="D183" i="3" s="1"/>
  <c r="D184" i="3" s="1"/>
  <c r="D185" i="3" s="1"/>
  <c r="D186" i="3" s="1"/>
  <c r="D187" i="3" s="1"/>
  <c r="D188" i="3" s="1"/>
  <c r="D189" i="3" s="1"/>
  <c r="D190" i="3" s="1"/>
  <c r="D191" i="3" s="1"/>
  <c r="D192" i="3" s="1"/>
  <c r="D193" i="3" s="1"/>
  <c r="D194" i="3" s="1"/>
  <c r="D195" i="3" s="1"/>
  <c r="D196" i="3" s="1"/>
  <c r="D197" i="3" s="1"/>
  <c r="D198" i="3" s="1"/>
  <c r="D199" i="3" s="1"/>
  <c r="D200" i="3" s="1"/>
  <c r="D201" i="3" s="1"/>
  <c r="D202" i="3" s="1"/>
  <c r="D203" i="3" s="1"/>
  <c r="D204" i="3" s="1"/>
  <c r="D205" i="3" s="1"/>
  <c r="D206" i="3" s="1"/>
  <c r="D207" i="3" s="1"/>
  <c r="D208" i="3" s="1"/>
  <c r="D209" i="3" s="1"/>
  <c r="D210" i="3" s="1"/>
  <c r="D211" i="3" s="1"/>
  <c r="D212" i="3" s="1"/>
  <c r="D213" i="3" s="1"/>
  <c r="D214" i="3" s="1"/>
  <c r="D215" i="3" s="1"/>
  <c r="D216" i="3" s="1"/>
  <c r="D217" i="3" s="1"/>
  <c r="D218" i="3" s="1"/>
  <c r="D219" i="3" s="1"/>
  <c r="D220" i="3" s="1"/>
  <c r="D221" i="3" s="1"/>
  <c r="D222" i="3" s="1"/>
  <c r="D223" i="3" s="1"/>
  <c r="D224" i="3" s="1"/>
  <c r="D225" i="3" s="1"/>
  <c r="D226" i="3" s="1"/>
  <c r="D227" i="3" s="1"/>
  <c r="D228" i="3" s="1"/>
  <c r="D229" i="3" s="1"/>
  <c r="D230" i="3" s="1"/>
  <c r="D231" i="3" s="1"/>
  <c r="D232" i="3" s="1"/>
  <c r="D233" i="3" s="1"/>
  <c r="D234" i="3" s="1"/>
  <c r="D235" i="3" s="1"/>
  <c r="D236" i="3" s="1"/>
  <c r="D237" i="3" s="1"/>
  <c r="D238" i="3" s="1"/>
  <c r="D239" i="3" s="1"/>
  <c r="D240" i="3" s="1"/>
  <c r="D241" i="3" s="1"/>
  <c r="D242" i="3" s="1"/>
  <c r="D243" i="3" s="1"/>
  <c r="D244" i="3" s="1"/>
  <c r="D245" i="3" s="1"/>
  <c r="D246" i="3" s="1"/>
  <c r="D247" i="3" s="1"/>
  <c r="D248" i="3" s="1"/>
  <c r="D249" i="3" s="1"/>
  <c r="D250" i="3" s="1"/>
  <c r="D251" i="3" s="1"/>
  <c r="D252" i="3" s="1"/>
  <c r="D253" i="3" s="1"/>
  <c r="D254" i="3" s="1"/>
  <c r="D255" i="3" s="1"/>
  <c r="D256" i="3" s="1"/>
  <c r="D257" i="3" s="1"/>
  <c r="D258" i="3" s="1"/>
  <c r="D259" i="3" s="1"/>
  <c r="D260" i="3" s="1"/>
  <c r="D261" i="3" s="1"/>
  <c r="D262" i="3" s="1"/>
  <c r="D263" i="3" s="1"/>
  <c r="D264" i="3" s="1"/>
  <c r="D265" i="3" s="1"/>
  <c r="D266" i="3" s="1"/>
  <c r="D267" i="3" s="1"/>
  <c r="D268" i="3" s="1"/>
  <c r="D269" i="3" s="1"/>
  <c r="D270" i="3" s="1"/>
  <c r="D271" i="3" s="1"/>
  <c r="D272" i="3" s="1"/>
  <c r="D273" i="3" s="1"/>
  <c r="D274" i="3" s="1"/>
  <c r="D275" i="3" s="1"/>
  <c r="D276" i="3" s="1"/>
  <c r="D277" i="3" s="1"/>
  <c r="D278" i="3" s="1"/>
  <c r="D279" i="3" s="1"/>
  <c r="D280" i="3" s="1"/>
  <c r="D281" i="3" s="1"/>
  <c r="D282" i="3" s="1"/>
  <c r="D283" i="3" s="1"/>
  <c r="D284" i="3" s="1"/>
  <c r="D285" i="3" s="1"/>
  <c r="D286" i="3" s="1"/>
  <c r="D287" i="3" s="1"/>
  <c r="D288" i="3" s="1"/>
  <c r="D289" i="3" s="1"/>
  <c r="D290" i="3" s="1"/>
  <c r="D291" i="3" s="1"/>
  <c r="D292" i="3" s="1"/>
  <c r="D293" i="3" s="1"/>
  <c r="D294" i="3" s="1"/>
  <c r="D295" i="3" s="1"/>
  <c r="D296" i="3" s="1"/>
  <c r="D297" i="3" s="1"/>
  <c r="D298" i="3" s="1"/>
  <c r="D299" i="3" s="1"/>
  <c r="D300" i="3" s="1"/>
  <c r="D301" i="3" s="1"/>
  <c r="D302" i="3" s="1"/>
  <c r="D303" i="3" s="1"/>
  <c r="D304" i="3" s="1"/>
  <c r="D305" i="3" s="1"/>
  <c r="D306" i="3" s="1"/>
  <c r="D307" i="3" s="1"/>
  <c r="D308" i="3" s="1"/>
  <c r="D309" i="3" s="1"/>
  <c r="D310" i="3" s="1"/>
  <c r="D311" i="3" s="1"/>
  <c r="D312" i="3" s="1"/>
  <c r="D313" i="3" s="1"/>
  <c r="D314" i="3" s="1"/>
  <c r="D315" i="3" s="1"/>
  <c r="D316" i="3" s="1"/>
  <c r="D317" i="3" s="1"/>
  <c r="D318" i="3" s="1"/>
  <c r="D319" i="3" s="1"/>
  <c r="F21" i="3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E21" i="3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C21" i="3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F221" i="3" l="1"/>
  <c r="G220" i="3"/>
  <c r="M106" i="15"/>
  <c r="Y218" i="14"/>
  <c r="E155" i="14"/>
  <c r="AY219" i="3"/>
  <c r="AX219" i="3"/>
  <c r="AW219" i="3"/>
  <c r="AV219" i="3"/>
  <c r="AU219" i="3"/>
  <c r="AT219" i="3"/>
  <c r="V219" i="3"/>
  <c r="L219" i="3"/>
  <c r="AY218" i="3"/>
  <c r="AX218" i="3"/>
  <c r="AW218" i="3"/>
  <c r="AV218" i="3"/>
  <c r="AU218" i="3"/>
  <c r="AT218" i="3"/>
  <c r="V218" i="3"/>
  <c r="L218" i="3"/>
  <c r="AY217" i="3"/>
  <c r="AX217" i="3"/>
  <c r="AW217" i="3"/>
  <c r="AV217" i="3"/>
  <c r="AU217" i="3"/>
  <c r="AT217" i="3"/>
  <c r="V217" i="3"/>
  <c r="L217" i="3"/>
  <c r="AY216" i="3"/>
  <c r="AX216" i="3"/>
  <c r="AW216" i="3"/>
  <c r="AV216" i="3"/>
  <c r="AU216" i="3"/>
  <c r="AT216" i="3"/>
  <c r="V216" i="3"/>
  <c r="L216" i="3"/>
  <c r="AY215" i="3"/>
  <c r="AX215" i="3"/>
  <c r="AW215" i="3"/>
  <c r="AV215" i="3"/>
  <c r="AU215" i="3"/>
  <c r="AT215" i="3"/>
  <c r="V215" i="3"/>
  <c r="L215" i="3"/>
  <c r="AY214" i="3"/>
  <c r="AX214" i="3"/>
  <c r="AW214" i="3"/>
  <c r="AV214" i="3"/>
  <c r="AU214" i="3"/>
  <c r="AT214" i="3"/>
  <c r="V214" i="3"/>
  <c r="L214" i="3"/>
  <c r="AY213" i="3"/>
  <c r="AX213" i="3"/>
  <c r="AW213" i="3"/>
  <c r="AV213" i="3"/>
  <c r="AU213" i="3"/>
  <c r="AT213" i="3"/>
  <c r="V213" i="3"/>
  <c r="L213" i="3"/>
  <c r="AY212" i="3"/>
  <c r="AX212" i="3"/>
  <c r="AW212" i="3"/>
  <c r="V212" i="3"/>
  <c r="L212" i="3"/>
  <c r="AY211" i="3"/>
  <c r="AX211" i="3"/>
  <c r="AW211" i="3"/>
  <c r="V211" i="3"/>
  <c r="L211" i="3"/>
  <c r="AY210" i="3"/>
  <c r="AX210" i="3"/>
  <c r="AW210" i="3"/>
  <c r="V210" i="3"/>
  <c r="L210" i="3"/>
  <c r="AY209" i="3"/>
  <c r="AX209" i="3"/>
  <c r="AW209" i="3"/>
  <c r="V209" i="3"/>
  <c r="L209" i="3"/>
  <c r="AY208" i="3"/>
  <c r="AX208" i="3"/>
  <c r="AW208" i="3"/>
  <c r="V208" i="3"/>
  <c r="L208" i="3"/>
  <c r="AY207" i="3"/>
  <c r="AX207" i="3"/>
  <c r="AW207" i="3"/>
  <c r="V207" i="3"/>
  <c r="L207" i="3"/>
  <c r="AY206" i="3"/>
  <c r="AX206" i="3"/>
  <c r="AW206" i="3"/>
  <c r="V206" i="3"/>
  <c r="L206" i="3"/>
  <c r="AY205" i="3"/>
  <c r="AX205" i="3"/>
  <c r="AW205" i="3"/>
  <c r="V205" i="3"/>
  <c r="L205" i="3"/>
  <c r="AY204" i="3"/>
  <c r="AX204" i="3"/>
  <c r="AW204" i="3"/>
  <c r="V204" i="3"/>
  <c r="L204" i="3"/>
  <c r="AY203" i="3"/>
  <c r="AX203" i="3"/>
  <c r="AW203" i="3"/>
  <c r="V203" i="3"/>
  <c r="L203" i="3"/>
  <c r="AY202" i="3"/>
  <c r="AX202" i="3"/>
  <c r="AW202" i="3"/>
  <c r="V202" i="3"/>
  <c r="L202" i="3"/>
  <c r="AY201" i="3"/>
  <c r="AX201" i="3"/>
  <c r="AW201" i="3"/>
  <c r="V201" i="3"/>
  <c r="L201" i="3"/>
  <c r="AY200" i="3"/>
  <c r="AX200" i="3"/>
  <c r="AW200" i="3"/>
  <c r="V200" i="3"/>
  <c r="L200" i="3"/>
  <c r="AY199" i="3"/>
  <c r="AX199" i="3"/>
  <c r="AW199" i="3"/>
  <c r="V199" i="3"/>
  <c r="L199" i="3"/>
  <c r="AY198" i="3"/>
  <c r="AX198" i="3"/>
  <c r="AW198" i="3"/>
  <c r="V198" i="3"/>
  <c r="L198" i="3"/>
  <c r="AY197" i="3"/>
  <c r="AX197" i="3"/>
  <c r="AW197" i="3"/>
  <c r="V197" i="3"/>
  <c r="L197" i="3"/>
  <c r="AY196" i="3"/>
  <c r="AX196" i="3"/>
  <c r="AW196" i="3"/>
  <c r="V196" i="3"/>
  <c r="L196" i="3"/>
  <c r="AY195" i="3"/>
  <c r="AX195" i="3"/>
  <c r="AW195" i="3"/>
  <c r="V195" i="3"/>
  <c r="L195" i="3"/>
  <c r="AY194" i="3"/>
  <c r="AX194" i="3"/>
  <c r="AW194" i="3"/>
  <c r="V194" i="3"/>
  <c r="L194" i="3"/>
  <c r="AY193" i="3"/>
  <c r="AX193" i="3"/>
  <c r="AW193" i="3"/>
  <c r="V193" i="3"/>
  <c r="L193" i="3"/>
  <c r="AY192" i="3"/>
  <c r="AX192" i="3"/>
  <c r="AW192" i="3"/>
  <c r="V192" i="3"/>
  <c r="L192" i="3"/>
  <c r="AY191" i="3"/>
  <c r="AX191" i="3"/>
  <c r="AW191" i="3"/>
  <c r="V191" i="3"/>
  <c r="L191" i="3"/>
  <c r="AY190" i="3"/>
  <c r="AX190" i="3"/>
  <c r="AW190" i="3"/>
  <c r="V190" i="3"/>
  <c r="L190" i="3"/>
  <c r="AY189" i="3"/>
  <c r="AX189" i="3"/>
  <c r="AW189" i="3"/>
  <c r="V189" i="3"/>
  <c r="L189" i="3"/>
  <c r="AY188" i="3"/>
  <c r="AX188" i="3"/>
  <c r="AW188" i="3"/>
  <c r="V188" i="3"/>
  <c r="L188" i="3"/>
  <c r="AY187" i="3"/>
  <c r="AX187" i="3"/>
  <c r="AW187" i="3"/>
  <c r="V187" i="3"/>
  <c r="L187" i="3"/>
  <c r="AY186" i="3"/>
  <c r="AX186" i="3"/>
  <c r="AW186" i="3"/>
  <c r="V186" i="3"/>
  <c r="L186" i="3"/>
  <c r="AY185" i="3"/>
  <c r="AX185" i="3"/>
  <c r="AW185" i="3"/>
  <c r="V185" i="3"/>
  <c r="L185" i="3"/>
  <c r="AY184" i="3"/>
  <c r="AX184" i="3"/>
  <c r="AW184" i="3"/>
  <c r="V184" i="3"/>
  <c r="L184" i="3"/>
  <c r="AY183" i="3"/>
  <c r="AX183" i="3"/>
  <c r="AW183" i="3"/>
  <c r="V183" i="3"/>
  <c r="L183" i="3"/>
  <c r="AY182" i="3"/>
  <c r="AX182" i="3"/>
  <c r="AW182" i="3"/>
  <c r="V182" i="3"/>
  <c r="L182" i="3"/>
  <c r="AY181" i="3"/>
  <c r="AX181" i="3"/>
  <c r="AW181" i="3"/>
  <c r="V181" i="3"/>
  <c r="L181" i="3"/>
  <c r="AY180" i="3"/>
  <c r="AX180" i="3"/>
  <c r="AW180" i="3"/>
  <c r="V180" i="3"/>
  <c r="L180" i="3"/>
  <c r="AY179" i="3"/>
  <c r="AX179" i="3"/>
  <c r="AW179" i="3"/>
  <c r="V179" i="3"/>
  <c r="L179" i="3"/>
  <c r="AY178" i="3"/>
  <c r="AX178" i="3"/>
  <c r="AW178" i="3"/>
  <c r="V178" i="3"/>
  <c r="L178" i="3"/>
  <c r="AY177" i="3"/>
  <c r="AX177" i="3"/>
  <c r="AW177" i="3"/>
  <c r="V177" i="3"/>
  <c r="L177" i="3"/>
  <c r="AY176" i="3"/>
  <c r="AX176" i="3"/>
  <c r="AW176" i="3"/>
  <c r="V176" i="3"/>
  <c r="L176" i="3"/>
  <c r="AY175" i="3"/>
  <c r="AX175" i="3"/>
  <c r="AW175" i="3"/>
  <c r="V175" i="3"/>
  <c r="L175" i="3"/>
  <c r="AY174" i="3"/>
  <c r="AX174" i="3"/>
  <c r="AW174" i="3"/>
  <c r="V174" i="3"/>
  <c r="L174" i="3"/>
  <c r="AY173" i="3"/>
  <c r="AX173" i="3"/>
  <c r="AW173" i="3"/>
  <c r="V173" i="3"/>
  <c r="L173" i="3"/>
  <c r="AY172" i="3"/>
  <c r="AX172" i="3"/>
  <c r="AW172" i="3"/>
  <c r="V172" i="3"/>
  <c r="L172" i="3"/>
  <c r="AY171" i="3"/>
  <c r="AX171" i="3"/>
  <c r="AW171" i="3"/>
  <c r="V171" i="3"/>
  <c r="L171" i="3"/>
  <c r="AY170" i="3"/>
  <c r="AX170" i="3"/>
  <c r="AW170" i="3"/>
  <c r="V170" i="3"/>
  <c r="L170" i="3"/>
  <c r="AY169" i="3"/>
  <c r="AX169" i="3"/>
  <c r="AW169" i="3"/>
  <c r="V169" i="3"/>
  <c r="L169" i="3"/>
  <c r="AY168" i="3"/>
  <c r="AX168" i="3"/>
  <c r="AW168" i="3"/>
  <c r="V168" i="3"/>
  <c r="L168" i="3"/>
  <c r="AY167" i="3"/>
  <c r="AX167" i="3"/>
  <c r="AW167" i="3"/>
  <c r="V167" i="3"/>
  <c r="L167" i="3"/>
  <c r="AY166" i="3"/>
  <c r="AX166" i="3"/>
  <c r="AW166" i="3"/>
  <c r="V166" i="3"/>
  <c r="L166" i="3"/>
  <c r="AY165" i="3"/>
  <c r="AX165" i="3"/>
  <c r="AW165" i="3"/>
  <c r="V165" i="3"/>
  <c r="L165" i="3"/>
  <c r="AY164" i="3"/>
  <c r="AX164" i="3"/>
  <c r="AW164" i="3"/>
  <c r="V164" i="3"/>
  <c r="L164" i="3"/>
  <c r="AY163" i="3"/>
  <c r="AX163" i="3"/>
  <c r="AW163" i="3"/>
  <c r="V163" i="3"/>
  <c r="L163" i="3"/>
  <c r="AY162" i="3"/>
  <c r="AX162" i="3"/>
  <c r="AW162" i="3"/>
  <c r="V162" i="3"/>
  <c r="L162" i="3"/>
  <c r="AY161" i="3"/>
  <c r="AX161" i="3"/>
  <c r="AW161" i="3"/>
  <c r="V161" i="3"/>
  <c r="L161" i="3"/>
  <c r="AY160" i="3"/>
  <c r="AX160" i="3"/>
  <c r="AW160" i="3"/>
  <c r="V160" i="3"/>
  <c r="L160" i="3"/>
  <c r="AY159" i="3"/>
  <c r="AX159" i="3"/>
  <c r="AW159" i="3"/>
  <c r="V159" i="3"/>
  <c r="L159" i="3"/>
  <c r="AY158" i="3"/>
  <c r="AX158" i="3"/>
  <c r="AW158" i="3"/>
  <c r="V158" i="3"/>
  <c r="L158" i="3"/>
  <c r="AY157" i="3"/>
  <c r="AX157" i="3"/>
  <c r="AW157" i="3"/>
  <c r="V157" i="3"/>
  <c r="L157" i="3"/>
  <c r="AY156" i="3"/>
  <c r="AX156" i="3"/>
  <c r="AW156" i="3"/>
  <c r="V156" i="3"/>
  <c r="L156" i="3"/>
  <c r="AY155" i="3"/>
  <c r="AX155" i="3"/>
  <c r="AW155" i="3"/>
  <c r="V155" i="3"/>
  <c r="L155" i="3"/>
  <c r="AY154" i="3"/>
  <c r="AX154" i="3"/>
  <c r="AW154" i="3"/>
  <c r="V154" i="3"/>
  <c r="L154" i="3"/>
  <c r="AY153" i="3"/>
  <c r="AX153" i="3"/>
  <c r="AW153" i="3"/>
  <c r="V153" i="3"/>
  <c r="L153" i="3"/>
  <c r="AY152" i="3"/>
  <c r="AX152" i="3"/>
  <c r="AW152" i="3"/>
  <c r="V152" i="3"/>
  <c r="L152" i="3"/>
  <c r="AY151" i="3"/>
  <c r="AX151" i="3"/>
  <c r="AW151" i="3"/>
  <c r="V151" i="3"/>
  <c r="L151" i="3"/>
  <c r="AY150" i="3"/>
  <c r="AX150" i="3"/>
  <c r="AW150" i="3"/>
  <c r="V150" i="3"/>
  <c r="L150" i="3"/>
  <c r="AY149" i="3"/>
  <c r="AX149" i="3"/>
  <c r="AW149" i="3"/>
  <c r="V149" i="3"/>
  <c r="L149" i="3"/>
  <c r="AY148" i="3"/>
  <c r="AX148" i="3"/>
  <c r="AW148" i="3"/>
  <c r="V148" i="3"/>
  <c r="L148" i="3"/>
  <c r="AY147" i="3"/>
  <c r="AX147" i="3"/>
  <c r="AW147" i="3"/>
  <c r="V147" i="3"/>
  <c r="L147" i="3"/>
  <c r="AY146" i="3"/>
  <c r="AX146" i="3"/>
  <c r="AW146" i="3"/>
  <c r="V146" i="3"/>
  <c r="L146" i="3"/>
  <c r="AY145" i="3"/>
  <c r="AX145" i="3"/>
  <c r="AW145" i="3"/>
  <c r="V145" i="3"/>
  <c r="L145" i="3"/>
  <c r="AY144" i="3"/>
  <c r="AX144" i="3"/>
  <c r="AW144" i="3"/>
  <c r="V144" i="3"/>
  <c r="L144" i="3"/>
  <c r="AY143" i="3"/>
  <c r="AX143" i="3"/>
  <c r="AW143" i="3"/>
  <c r="V143" i="3"/>
  <c r="L143" i="3"/>
  <c r="AY142" i="3"/>
  <c r="AX142" i="3"/>
  <c r="AW142" i="3"/>
  <c r="V142" i="3"/>
  <c r="L142" i="3"/>
  <c r="AY141" i="3"/>
  <c r="AX141" i="3"/>
  <c r="AW141" i="3"/>
  <c r="V141" i="3"/>
  <c r="L141" i="3"/>
  <c r="AY140" i="3"/>
  <c r="AX140" i="3"/>
  <c r="AW140" i="3"/>
  <c r="V140" i="3"/>
  <c r="L140" i="3"/>
  <c r="AY139" i="3"/>
  <c r="AX139" i="3"/>
  <c r="AW139" i="3"/>
  <c r="V139" i="3"/>
  <c r="L139" i="3"/>
  <c r="AY138" i="3"/>
  <c r="AX138" i="3"/>
  <c r="AW138" i="3"/>
  <c r="V138" i="3"/>
  <c r="L138" i="3"/>
  <c r="AY137" i="3"/>
  <c r="AX137" i="3"/>
  <c r="AW137" i="3"/>
  <c r="V137" i="3"/>
  <c r="L137" i="3"/>
  <c r="AY136" i="3"/>
  <c r="AX136" i="3"/>
  <c r="AW136" i="3"/>
  <c r="V136" i="3"/>
  <c r="L136" i="3"/>
  <c r="AY135" i="3"/>
  <c r="AX135" i="3"/>
  <c r="AW135" i="3"/>
  <c r="V135" i="3"/>
  <c r="L135" i="3"/>
  <c r="AY134" i="3"/>
  <c r="AX134" i="3"/>
  <c r="AW134" i="3"/>
  <c r="V134" i="3"/>
  <c r="L134" i="3"/>
  <c r="AY133" i="3"/>
  <c r="AX133" i="3"/>
  <c r="AW133" i="3"/>
  <c r="V133" i="3"/>
  <c r="L133" i="3"/>
  <c r="AY132" i="3"/>
  <c r="AX132" i="3"/>
  <c r="AW132" i="3"/>
  <c r="V132" i="3"/>
  <c r="L132" i="3"/>
  <c r="AY131" i="3"/>
  <c r="AX131" i="3"/>
  <c r="AW131" i="3"/>
  <c r="V131" i="3"/>
  <c r="L131" i="3"/>
  <c r="AY130" i="3"/>
  <c r="AX130" i="3"/>
  <c r="AW130" i="3"/>
  <c r="V130" i="3"/>
  <c r="L130" i="3"/>
  <c r="AY129" i="3"/>
  <c r="AX129" i="3"/>
  <c r="AW129" i="3"/>
  <c r="V129" i="3"/>
  <c r="L129" i="3"/>
  <c r="AY128" i="3"/>
  <c r="AX128" i="3"/>
  <c r="AW128" i="3"/>
  <c r="V128" i="3"/>
  <c r="L128" i="3"/>
  <c r="AY127" i="3"/>
  <c r="AX127" i="3"/>
  <c r="AW127" i="3"/>
  <c r="V127" i="3"/>
  <c r="L127" i="3"/>
  <c r="AY126" i="3"/>
  <c r="AX126" i="3"/>
  <c r="AW126" i="3"/>
  <c r="V126" i="3"/>
  <c r="L126" i="3"/>
  <c r="AY125" i="3"/>
  <c r="AX125" i="3"/>
  <c r="AW125" i="3"/>
  <c r="V125" i="3"/>
  <c r="L125" i="3"/>
  <c r="AY124" i="3"/>
  <c r="AX124" i="3"/>
  <c r="AW124" i="3"/>
  <c r="V124" i="3"/>
  <c r="L124" i="3"/>
  <c r="AY123" i="3"/>
  <c r="AX123" i="3"/>
  <c r="AW123" i="3"/>
  <c r="V123" i="3"/>
  <c r="L123" i="3"/>
  <c r="AY122" i="3"/>
  <c r="AX122" i="3"/>
  <c r="AW122" i="3"/>
  <c r="V122" i="3"/>
  <c r="L122" i="3"/>
  <c r="AY121" i="3"/>
  <c r="AX121" i="3"/>
  <c r="AW121" i="3"/>
  <c r="V121" i="3"/>
  <c r="L121" i="3"/>
  <c r="AY120" i="3"/>
  <c r="AX120" i="3"/>
  <c r="AW120" i="3"/>
  <c r="V120" i="3"/>
  <c r="L120" i="3"/>
  <c r="AY119" i="3"/>
  <c r="AX119" i="3"/>
  <c r="AW119" i="3"/>
  <c r="V119" i="3"/>
  <c r="L119" i="3"/>
  <c r="AY118" i="3"/>
  <c r="AX118" i="3"/>
  <c r="AW118" i="3"/>
  <c r="V118" i="3"/>
  <c r="L118" i="3"/>
  <c r="AY117" i="3"/>
  <c r="AX117" i="3"/>
  <c r="AW117" i="3"/>
  <c r="V117" i="3"/>
  <c r="L117" i="3"/>
  <c r="AY116" i="3"/>
  <c r="AX116" i="3"/>
  <c r="AW116" i="3"/>
  <c r="V116" i="3"/>
  <c r="L116" i="3"/>
  <c r="AY115" i="3"/>
  <c r="AX115" i="3"/>
  <c r="AW115" i="3"/>
  <c r="V115" i="3"/>
  <c r="L115" i="3"/>
  <c r="AY114" i="3"/>
  <c r="AX114" i="3"/>
  <c r="AW114" i="3"/>
  <c r="V114" i="3"/>
  <c r="L114" i="3"/>
  <c r="AY113" i="3"/>
  <c r="AX113" i="3"/>
  <c r="AW113" i="3"/>
  <c r="V113" i="3"/>
  <c r="L113" i="3"/>
  <c r="AY112" i="3"/>
  <c r="AX112" i="3"/>
  <c r="AW112" i="3"/>
  <c r="V112" i="3"/>
  <c r="L112" i="3"/>
  <c r="AY111" i="3"/>
  <c r="AX111" i="3"/>
  <c r="AW111" i="3"/>
  <c r="V111" i="3"/>
  <c r="L111" i="3"/>
  <c r="AY110" i="3"/>
  <c r="AX110" i="3"/>
  <c r="AW110" i="3"/>
  <c r="V110" i="3"/>
  <c r="L110" i="3"/>
  <c r="AY109" i="3"/>
  <c r="AX109" i="3"/>
  <c r="AW109" i="3"/>
  <c r="V109" i="3"/>
  <c r="L109" i="3"/>
  <c r="AY108" i="3"/>
  <c r="AX108" i="3"/>
  <c r="AW108" i="3"/>
  <c r="V108" i="3"/>
  <c r="L108" i="3"/>
  <c r="AY107" i="3"/>
  <c r="AX107" i="3"/>
  <c r="AW107" i="3"/>
  <c r="V107" i="3"/>
  <c r="L107" i="3"/>
  <c r="AY106" i="3"/>
  <c r="AX106" i="3"/>
  <c r="AW106" i="3"/>
  <c r="V106" i="3"/>
  <c r="L106" i="3"/>
  <c r="AY105" i="3"/>
  <c r="AX105" i="3"/>
  <c r="AW105" i="3"/>
  <c r="V105" i="3"/>
  <c r="L105" i="3"/>
  <c r="AY104" i="3"/>
  <c r="AX104" i="3"/>
  <c r="AW104" i="3"/>
  <c r="V104" i="3"/>
  <c r="L104" i="3"/>
  <c r="AY103" i="3"/>
  <c r="AX103" i="3"/>
  <c r="AW103" i="3"/>
  <c r="V103" i="3"/>
  <c r="L103" i="3"/>
  <c r="AY102" i="3"/>
  <c r="AX102" i="3"/>
  <c r="AW102" i="3"/>
  <c r="V102" i="3"/>
  <c r="L102" i="3"/>
  <c r="AY101" i="3"/>
  <c r="AX101" i="3"/>
  <c r="AW101" i="3"/>
  <c r="V101" i="3"/>
  <c r="L101" i="3"/>
  <c r="AY100" i="3"/>
  <c r="AX100" i="3"/>
  <c r="AW100" i="3"/>
  <c r="V100" i="3"/>
  <c r="L100" i="3"/>
  <c r="AY99" i="3"/>
  <c r="AX99" i="3"/>
  <c r="AW99" i="3"/>
  <c r="V99" i="3"/>
  <c r="L99" i="3"/>
  <c r="AY98" i="3"/>
  <c r="AX98" i="3"/>
  <c r="AW98" i="3"/>
  <c r="V98" i="3"/>
  <c r="L98" i="3"/>
  <c r="AY97" i="3"/>
  <c r="AX97" i="3"/>
  <c r="AW97" i="3"/>
  <c r="V97" i="3"/>
  <c r="L97" i="3"/>
  <c r="AY96" i="3"/>
  <c r="AX96" i="3"/>
  <c r="AW96" i="3"/>
  <c r="V96" i="3"/>
  <c r="L96" i="3"/>
  <c r="AY95" i="3"/>
  <c r="AX95" i="3"/>
  <c r="AW95" i="3"/>
  <c r="V95" i="3"/>
  <c r="L95" i="3"/>
  <c r="AY94" i="3"/>
  <c r="AX94" i="3"/>
  <c r="AW94" i="3"/>
  <c r="V94" i="3"/>
  <c r="L94" i="3"/>
  <c r="AY93" i="3"/>
  <c r="AX93" i="3"/>
  <c r="AW93" i="3"/>
  <c r="V93" i="3"/>
  <c r="L93" i="3"/>
  <c r="AY92" i="3"/>
  <c r="AX92" i="3"/>
  <c r="AW92" i="3"/>
  <c r="V92" i="3"/>
  <c r="L92" i="3"/>
  <c r="AY91" i="3"/>
  <c r="AX91" i="3"/>
  <c r="AW91" i="3"/>
  <c r="V91" i="3"/>
  <c r="L91" i="3"/>
  <c r="AY90" i="3"/>
  <c r="AX90" i="3"/>
  <c r="AW90" i="3"/>
  <c r="V90" i="3"/>
  <c r="L90" i="3"/>
  <c r="AY89" i="3"/>
  <c r="AX89" i="3"/>
  <c r="AW89" i="3"/>
  <c r="V89" i="3"/>
  <c r="L89" i="3"/>
  <c r="AY88" i="3"/>
  <c r="AX88" i="3"/>
  <c r="AW88" i="3"/>
  <c r="V88" i="3"/>
  <c r="L88" i="3"/>
  <c r="AY87" i="3"/>
  <c r="AX87" i="3"/>
  <c r="AW87" i="3"/>
  <c r="V87" i="3"/>
  <c r="L87" i="3"/>
  <c r="AY86" i="3"/>
  <c r="AX86" i="3"/>
  <c r="AW86" i="3"/>
  <c r="V86" i="3"/>
  <c r="L86" i="3"/>
  <c r="AY85" i="3"/>
  <c r="AX85" i="3"/>
  <c r="AW85" i="3"/>
  <c r="V85" i="3"/>
  <c r="L85" i="3"/>
  <c r="AY84" i="3"/>
  <c r="AX84" i="3"/>
  <c r="AW84" i="3"/>
  <c r="V84" i="3"/>
  <c r="L84" i="3"/>
  <c r="AY83" i="3"/>
  <c r="AX83" i="3"/>
  <c r="AW83" i="3"/>
  <c r="V83" i="3"/>
  <c r="L83" i="3"/>
  <c r="AY82" i="3"/>
  <c r="AX82" i="3"/>
  <c r="AW82" i="3"/>
  <c r="V82" i="3"/>
  <c r="L82" i="3"/>
  <c r="AY81" i="3"/>
  <c r="AX81" i="3"/>
  <c r="AW81" i="3"/>
  <c r="V81" i="3"/>
  <c r="L81" i="3"/>
  <c r="AY80" i="3"/>
  <c r="AX80" i="3"/>
  <c r="AW80" i="3"/>
  <c r="V80" i="3"/>
  <c r="L80" i="3"/>
  <c r="AY79" i="3"/>
  <c r="AX79" i="3"/>
  <c r="AW79" i="3"/>
  <c r="V79" i="3"/>
  <c r="L79" i="3"/>
  <c r="AY78" i="3"/>
  <c r="AX78" i="3"/>
  <c r="AW78" i="3"/>
  <c r="V78" i="3"/>
  <c r="L78" i="3"/>
  <c r="AY77" i="3"/>
  <c r="AX77" i="3"/>
  <c r="AW77" i="3"/>
  <c r="V77" i="3"/>
  <c r="L77" i="3"/>
  <c r="AY76" i="3"/>
  <c r="AX76" i="3"/>
  <c r="AW76" i="3"/>
  <c r="V76" i="3"/>
  <c r="L76" i="3"/>
  <c r="AY75" i="3"/>
  <c r="AX75" i="3"/>
  <c r="AW75" i="3"/>
  <c r="V75" i="3"/>
  <c r="L75" i="3"/>
  <c r="AY74" i="3"/>
  <c r="AX74" i="3"/>
  <c r="AW74" i="3"/>
  <c r="V74" i="3"/>
  <c r="L74" i="3"/>
  <c r="AY73" i="3"/>
  <c r="AX73" i="3"/>
  <c r="AW73" i="3"/>
  <c r="V73" i="3"/>
  <c r="L73" i="3"/>
  <c r="AY72" i="3"/>
  <c r="AX72" i="3"/>
  <c r="AW72" i="3"/>
  <c r="V72" i="3"/>
  <c r="L72" i="3"/>
  <c r="AY71" i="3"/>
  <c r="AX71" i="3"/>
  <c r="AW71" i="3"/>
  <c r="V71" i="3"/>
  <c r="L71" i="3"/>
  <c r="AY70" i="3"/>
  <c r="AX70" i="3"/>
  <c r="AW70" i="3"/>
  <c r="V70" i="3"/>
  <c r="L70" i="3"/>
  <c r="AY69" i="3"/>
  <c r="AX69" i="3"/>
  <c r="AW69" i="3"/>
  <c r="V69" i="3"/>
  <c r="L69" i="3"/>
  <c r="AY68" i="3"/>
  <c r="AX68" i="3"/>
  <c r="AW68" i="3"/>
  <c r="V68" i="3"/>
  <c r="L68" i="3"/>
  <c r="AY67" i="3"/>
  <c r="AX67" i="3"/>
  <c r="AW67" i="3"/>
  <c r="V67" i="3"/>
  <c r="L67" i="3"/>
  <c r="AY66" i="3"/>
  <c r="AX66" i="3"/>
  <c r="AW66" i="3"/>
  <c r="V66" i="3"/>
  <c r="L66" i="3"/>
  <c r="AY65" i="3"/>
  <c r="AX65" i="3"/>
  <c r="AW65" i="3"/>
  <c r="V65" i="3"/>
  <c r="L65" i="3"/>
  <c r="AY64" i="3"/>
  <c r="AX64" i="3"/>
  <c r="AW64" i="3"/>
  <c r="V64" i="3"/>
  <c r="L64" i="3"/>
  <c r="AY63" i="3"/>
  <c r="AX63" i="3"/>
  <c r="AW63" i="3"/>
  <c r="V63" i="3"/>
  <c r="L63" i="3"/>
  <c r="AY62" i="3"/>
  <c r="AX62" i="3"/>
  <c r="AW62" i="3"/>
  <c r="V62" i="3"/>
  <c r="L62" i="3"/>
  <c r="AY61" i="3"/>
  <c r="AX61" i="3"/>
  <c r="AW61" i="3"/>
  <c r="V61" i="3"/>
  <c r="L61" i="3"/>
  <c r="AY60" i="3"/>
  <c r="AX60" i="3"/>
  <c r="AW60" i="3"/>
  <c r="V60" i="3"/>
  <c r="L60" i="3"/>
  <c r="AY59" i="3"/>
  <c r="AX59" i="3"/>
  <c r="AW59" i="3"/>
  <c r="V59" i="3"/>
  <c r="L59" i="3"/>
  <c r="AY58" i="3"/>
  <c r="AX58" i="3"/>
  <c r="AW58" i="3"/>
  <c r="V58" i="3"/>
  <c r="L58" i="3"/>
  <c r="AY57" i="3"/>
  <c r="AX57" i="3"/>
  <c r="AW57" i="3"/>
  <c r="V57" i="3"/>
  <c r="L57" i="3"/>
  <c r="AY56" i="3"/>
  <c r="AX56" i="3"/>
  <c r="AW56" i="3"/>
  <c r="V56" i="3"/>
  <c r="L56" i="3"/>
  <c r="AY55" i="3"/>
  <c r="AX55" i="3"/>
  <c r="AW55" i="3"/>
  <c r="V55" i="3"/>
  <c r="L55" i="3"/>
  <c r="AY54" i="3"/>
  <c r="AX54" i="3"/>
  <c r="AW54" i="3"/>
  <c r="V54" i="3"/>
  <c r="L54" i="3"/>
  <c r="AY53" i="3"/>
  <c r="AX53" i="3"/>
  <c r="AW53" i="3"/>
  <c r="V53" i="3"/>
  <c r="L53" i="3"/>
  <c r="AY52" i="3"/>
  <c r="AX52" i="3"/>
  <c r="AW52" i="3"/>
  <c r="V52" i="3"/>
  <c r="L52" i="3"/>
  <c r="AY51" i="3"/>
  <c r="AX51" i="3"/>
  <c r="AW51" i="3"/>
  <c r="V51" i="3"/>
  <c r="L51" i="3"/>
  <c r="AY50" i="3"/>
  <c r="AX50" i="3"/>
  <c r="AW50" i="3"/>
  <c r="V50" i="3"/>
  <c r="L50" i="3"/>
  <c r="AY49" i="3"/>
  <c r="AX49" i="3"/>
  <c r="AW49" i="3"/>
  <c r="V49" i="3"/>
  <c r="L49" i="3"/>
  <c r="AY48" i="3"/>
  <c r="AX48" i="3"/>
  <c r="AW48" i="3"/>
  <c r="V48" i="3"/>
  <c r="L48" i="3"/>
  <c r="AY47" i="3"/>
  <c r="AX47" i="3"/>
  <c r="AW47" i="3"/>
  <c r="V47" i="3"/>
  <c r="L47" i="3"/>
  <c r="AY46" i="3"/>
  <c r="AX46" i="3"/>
  <c r="AW46" i="3"/>
  <c r="V46" i="3"/>
  <c r="L46" i="3"/>
  <c r="AY45" i="3"/>
  <c r="AX45" i="3"/>
  <c r="AW45" i="3"/>
  <c r="V45" i="3"/>
  <c r="L45" i="3"/>
  <c r="Z157" i="14"/>
  <c r="D6" i="14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I64" i="14"/>
  <c r="J64" i="14" s="1"/>
  <c r="G221" i="3" l="1"/>
  <c r="F222" i="3"/>
  <c r="I213" i="3"/>
  <c r="G213" i="3"/>
  <c r="I214" i="3"/>
  <c r="G214" i="3"/>
  <c r="I218" i="3"/>
  <c r="G218" i="3"/>
  <c r="I219" i="3"/>
  <c r="G219" i="3"/>
  <c r="I215" i="3"/>
  <c r="G215" i="3"/>
  <c r="I216" i="3"/>
  <c r="G216" i="3"/>
  <c r="I217" i="3"/>
  <c r="G217" i="3"/>
  <c r="M20" i="3"/>
  <c r="E458" i="14"/>
  <c r="E457" i="14"/>
  <c r="AT41" i="3" s="1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D720" i="15"/>
  <c r="D721" i="15" s="1"/>
  <c r="D722" i="15" s="1"/>
  <c r="D723" i="15" s="1"/>
  <c r="D724" i="15" s="1"/>
  <c r="D725" i="15" s="1"/>
  <c r="D726" i="15" s="1"/>
  <c r="D727" i="15" s="1"/>
  <c r="D728" i="15" s="1"/>
  <c r="C718" i="15"/>
  <c r="D708" i="15"/>
  <c r="D709" i="15" s="1"/>
  <c r="D710" i="15" s="1"/>
  <c r="D711" i="15" s="1"/>
  <c r="D712" i="15" s="1"/>
  <c r="D713" i="15" s="1"/>
  <c r="D714" i="15" s="1"/>
  <c r="D715" i="15" s="1"/>
  <c r="D716" i="15" s="1"/>
  <c r="D701" i="15"/>
  <c r="D702" i="15" s="1"/>
  <c r="D703" i="15" s="1"/>
  <c r="D704" i="15" s="1"/>
  <c r="D689" i="15"/>
  <c r="D690" i="15" s="1"/>
  <c r="D691" i="15" s="1"/>
  <c r="D692" i="15" s="1"/>
  <c r="D693" i="15" s="1"/>
  <c r="D694" i="15" s="1"/>
  <c r="D695" i="15" s="1"/>
  <c r="D696" i="15" s="1"/>
  <c r="D697" i="15" s="1"/>
  <c r="D682" i="15"/>
  <c r="D683" i="15" s="1"/>
  <c r="D684" i="15" s="1"/>
  <c r="D685" i="15" s="1"/>
  <c r="D655" i="15"/>
  <c r="D656" i="15" s="1"/>
  <c r="D657" i="15" s="1"/>
  <c r="D658" i="15" s="1"/>
  <c r="D659" i="15" s="1"/>
  <c r="D660" i="15" s="1"/>
  <c r="D661" i="15" s="1"/>
  <c r="D662" i="15" s="1"/>
  <c r="D663" i="15" s="1"/>
  <c r="D664" i="15" s="1"/>
  <c r="D665" i="15" s="1"/>
  <c r="D666" i="15" s="1"/>
  <c r="D667" i="15" s="1"/>
  <c r="D668" i="15" s="1"/>
  <c r="D669" i="15" s="1"/>
  <c r="D670" i="15" s="1"/>
  <c r="D671" i="15" s="1"/>
  <c r="D672" i="15" s="1"/>
  <c r="D673" i="15" s="1"/>
  <c r="D674" i="15" s="1"/>
  <c r="D675" i="15" s="1"/>
  <c r="D676" i="15" s="1"/>
  <c r="D677" i="15" s="1"/>
  <c r="D678" i="15" s="1"/>
  <c r="D643" i="15"/>
  <c r="D644" i="15" s="1"/>
  <c r="D645" i="15" s="1"/>
  <c r="D646" i="15" s="1"/>
  <c r="D647" i="15" s="1"/>
  <c r="D648" i="15" s="1"/>
  <c r="D649" i="15" s="1"/>
  <c r="D650" i="15" s="1"/>
  <c r="D651" i="15" s="1"/>
  <c r="D621" i="15"/>
  <c r="D622" i="15" s="1"/>
  <c r="D623" i="15" s="1"/>
  <c r="D624" i="15" s="1"/>
  <c r="D625" i="15" s="1"/>
  <c r="D626" i="15" s="1"/>
  <c r="D627" i="15" s="1"/>
  <c r="D628" i="15" s="1"/>
  <c r="D629" i="15" s="1"/>
  <c r="D630" i="15" s="1"/>
  <c r="D631" i="15" s="1"/>
  <c r="D632" i="15" s="1"/>
  <c r="D633" i="15" s="1"/>
  <c r="D634" i="15" s="1"/>
  <c r="D635" i="15" s="1"/>
  <c r="D636" i="15" s="1"/>
  <c r="D637" i="15" s="1"/>
  <c r="D638" i="15" s="1"/>
  <c r="D639" i="15" s="1"/>
  <c r="D604" i="15"/>
  <c r="D605" i="15" s="1"/>
  <c r="D606" i="15" s="1"/>
  <c r="D607" i="15" s="1"/>
  <c r="D608" i="15" s="1"/>
  <c r="D609" i="15" s="1"/>
  <c r="D610" i="15" s="1"/>
  <c r="D611" i="15" s="1"/>
  <c r="D612" i="15" s="1"/>
  <c r="D613" i="15" s="1"/>
  <c r="D614" i="15" s="1"/>
  <c r="D615" i="15" s="1"/>
  <c r="D616" i="15" s="1"/>
  <c r="D617" i="15" s="1"/>
  <c r="D567" i="15"/>
  <c r="D568" i="15" s="1"/>
  <c r="D569" i="15" s="1"/>
  <c r="D570" i="15" s="1"/>
  <c r="D571" i="15" s="1"/>
  <c r="D572" i="15" s="1"/>
  <c r="D573" i="15" s="1"/>
  <c r="D574" i="15" s="1"/>
  <c r="D575" i="15" s="1"/>
  <c r="D576" i="15" s="1"/>
  <c r="D577" i="15" s="1"/>
  <c r="D578" i="15" s="1"/>
  <c r="D579" i="15" s="1"/>
  <c r="D580" i="15" s="1"/>
  <c r="D581" i="15" s="1"/>
  <c r="D582" i="15" s="1"/>
  <c r="D583" i="15" s="1"/>
  <c r="D584" i="15" s="1"/>
  <c r="D585" i="15" s="1"/>
  <c r="D586" i="15" s="1"/>
  <c r="D587" i="15" s="1"/>
  <c r="D588" i="15" s="1"/>
  <c r="D589" i="15" s="1"/>
  <c r="D590" i="15" s="1"/>
  <c r="D591" i="15" s="1"/>
  <c r="D592" i="15" s="1"/>
  <c r="D593" i="15" s="1"/>
  <c r="D594" i="15" s="1"/>
  <c r="D595" i="15" s="1"/>
  <c r="D596" i="15" s="1"/>
  <c r="D597" i="15" s="1"/>
  <c r="D598" i="15" s="1"/>
  <c r="D599" i="15" s="1"/>
  <c r="D600" i="15" s="1"/>
  <c r="D563" i="15"/>
  <c r="D556" i="15"/>
  <c r="D557" i="15" s="1"/>
  <c r="D558" i="15" s="1"/>
  <c r="D559" i="15" s="1"/>
  <c r="D549" i="15"/>
  <c r="D550" i="15" s="1"/>
  <c r="D551" i="15" s="1"/>
  <c r="D552" i="15" s="1"/>
  <c r="D542" i="15"/>
  <c r="D543" i="15" s="1"/>
  <c r="D544" i="15" s="1"/>
  <c r="D545" i="15" s="1"/>
  <c r="D535" i="15"/>
  <c r="D536" i="15" s="1"/>
  <c r="D537" i="15" s="1"/>
  <c r="D538" i="15" s="1"/>
  <c r="D528" i="15"/>
  <c r="D529" i="15" s="1"/>
  <c r="D530" i="15" s="1"/>
  <c r="D531" i="15" s="1"/>
  <c r="D516" i="15"/>
  <c r="D517" i="15" s="1"/>
  <c r="D518" i="15" s="1"/>
  <c r="D519" i="15" s="1"/>
  <c r="D520" i="15" s="1"/>
  <c r="D521" i="15" s="1"/>
  <c r="D522" i="15" s="1"/>
  <c r="D523" i="15" s="1"/>
  <c r="D524" i="15" s="1"/>
  <c r="D506" i="15"/>
  <c r="D507" i="15" s="1"/>
  <c r="D508" i="15" s="1"/>
  <c r="D509" i="15" s="1"/>
  <c r="D510" i="15" s="1"/>
  <c r="D511" i="15" s="1"/>
  <c r="D512" i="15" s="1"/>
  <c r="D499" i="15"/>
  <c r="D500" i="15" s="1"/>
  <c r="D501" i="15" s="1"/>
  <c r="D502" i="15" s="1"/>
  <c r="D473" i="15"/>
  <c r="D474" i="15" s="1"/>
  <c r="D475" i="15" s="1"/>
  <c r="D476" i="15" s="1"/>
  <c r="D477" i="15" s="1"/>
  <c r="D478" i="15" s="1"/>
  <c r="D479" i="15" s="1"/>
  <c r="D480" i="15" s="1"/>
  <c r="D481" i="15" s="1"/>
  <c r="D482" i="15" s="1"/>
  <c r="D483" i="15" s="1"/>
  <c r="D484" i="15" s="1"/>
  <c r="D485" i="15" s="1"/>
  <c r="D486" i="15" s="1"/>
  <c r="D487" i="15" s="1"/>
  <c r="D488" i="15" s="1"/>
  <c r="D489" i="15" s="1"/>
  <c r="D490" i="15" s="1"/>
  <c r="D491" i="15" s="1"/>
  <c r="C452" i="15"/>
  <c r="C462" i="15"/>
  <c r="C461" i="15"/>
  <c r="C460" i="15"/>
  <c r="C459" i="15"/>
  <c r="C439" i="15"/>
  <c r="C441" i="15"/>
  <c r="C448" i="15"/>
  <c r="C440" i="15"/>
  <c r="C456" i="15"/>
  <c r="D439" i="15"/>
  <c r="D440" i="15" s="1"/>
  <c r="D441" i="15" s="1"/>
  <c r="D442" i="15" s="1"/>
  <c r="D443" i="15" s="1"/>
  <c r="D444" i="15" s="1"/>
  <c r="D445" i="15" s="1"/>
  <c r="D446" i="15" s="1"/>
  <c r="D447" i="15" s="1"/>
  <c r="D448" i="15" s="1"/>
  <c r="D449" i="15" s="1"/>
  <c r="D450" i="15" s="1"/>
  <c r="D451" i="15" s="1"/>
  <c r="D452" i="15" s="1"/>
  <c r="D453" i="15" s="1"/>
  <c r="D454" i="15" s="1"/>
  <c r="D455" i="15" s="1"/>
  <c r="D456" i="15" s="1"/>
  <c r="D457" i="15" s="1"/>
  <c r="D458" i="15" s="1"/>
  <c r="D459" i="15" s="1"/>
  <c r="D460" i="15" s="1"/>
  <c r="D461" i="15" s="1"/>
  <c r="D462" i="15" s="1"/>
  <c r="C458" i="15"/>
  <c r="C457" i="15"/>
  <c r="D422" i="15"/>
  <c r="D423" i="15" s="1"/>
  <c r="D424" i="15" s="1"/>
  <c r="D425" i="15" s="1"/>
  <c r="D426" i="15" s="1"/>
  <c r="D427" i="15" s="1"/>
  <c r="D428" i="15" s="1"/>
  <c r="D429" i="15" s="1"/>
  <c r="D430" i="15" s="1"/>
  <c r="D431" i="15" s="1"/>
  <c r="D432" i="15" s="1"/>
  <c r="D433" i="15" s="1"/>
  <c r="D434" i="15" s="1"/>
  <c r="D435" i="15" s="1"/>
  <c r="D405" i="15"/>
  <c r="D406" i="15" s="1"/>
  <c r="D407" i="15" s="1"/>
  <c r="D408" i="15" s="1"/>
  <c r="D409" i="15" s="1"/>
  <c r="D410" i="15" s="1"/>
  <c r="D411" i="15" s="1"/>
  <c r="D412" i="15" s="1"/>
  <c r="D413" i="15" s="1"/>
  <c r="D414" i="15" s="1"/>
  <c r="D415" i="15" s="1"/>
  <c r="D416" i="15" s="1"/>
  <c r="D417" i="15" s="1"/>
  <c r="D418" i="15" s="1"/>
  <c r="D399" i="15"/>
  <c r="D400" i="15" s="1"/>
  <c r="D401" i="15" s="1"/>
  <c r="D304" i="15"/>
  <c r="D305" i="15" s="1"/>
  <c r="D306" i="15" s="1"/>
  <c r="D307" i="15" s="1"/>
  <c r="D308" i="15" s="1"/>
  <c r="D309" i="15" s="1"/>
  <c r="D310" i="15" s="1"/>
  <c r="D311" i="15" s="1"/>
  <c r="D312" i="15" s="1"/>
  <c r="D313" i="15" s="1"/>
  <c r="D314" i="15" s="1"/>
  <c r="D315" i="15" s="1"/>
  <c r="D316" i="15" s="1"/>
  <c r="D317" i="15" s="1"/>
  <c r="D318" i="15" s="1"/>
  <c r="D319" i="15" s="1"/>
  <c r="D320" i="15" s="1"/>
  <c r="D321" i="15" s="1"/>
  <c r="D322" i="15" s="1"/>
  <c r="D272" i="15"/>
  <c r="D273" i="15" s="1"/>
  <c r="D274" i="15" s="1"/>
  <c r="D275" i="15" s="1"/>
  <c r="D276" i="15" s="1"/>
  <c r="D277" i="15" s="1"/>
  <c r="D278" i="15" s="1"/>
  <c r="D279" i="15" s="1"/>
  <c r="D280" i="15" s="1"/>
  <c r="D281" i="15" s="1"/>
  <c r="D282" i="15" s="1"/>
  <c r="D283" i="15" s="1"/>
  <c r="D284" i="15" s="1"/>
  <c r="D285" i="15" s="1"/>
  <c r="D286" i="15" s="1"/>
  <c r="D287" i="15" s="1"/>
  <c r="D288" i="15" s="1"/>
  <c r="D289" i="15" s="1"/>
  <c r="D290" i="15" s="1"/>
  <c r="D291" i="15" s="1"/>
  <c r="D292" i="15" s="1"/>
  <c r="D293" i="15" s="1"/>
  <c r="D294" i="15" s="1"/>
  <c r="D295" i="15" s="1"/>
  <c r="D296" i="15" s="1"/>
  <c r="D297" i="15" s="1"/>
  <c r="D298" i="15" s="1"/>
  <c r="D299" i="15" s="1"/>
  <c r="D300" i="15" s="1"/>
  <c r="D265" i="15"/>
  <c r="D266" i="15" s="1"/>
  <c r="D267" i="15" s="1"/>
  <c r="D268" i="15" s="1"/>
  <c r="C706" i="15"/>
  <c r="E254" i="15"/>
  <c r="C254" i="15"/>
  <c r="E253" i="15"/>
  <c r="C253" i="15"/>
  <c r="E252" i="15"/>
  <c r="C252" i="15"/>
  <c r="E251" i="15"/>
  <c r="C251" i="15"/>
  <c r="E246" i="15"/>
  <c r="C246" i="15"/>
  <c r="C687" i="15"/>
  <c r="C680" i="15"/>
  <c r="C214" i="15"/>
  <c r="D206" i="15"/>
  <c r="C199" i="15"/>
  <c r="C194" i="15"/>
  <c r="C198" i="15" s="1"/>
  <c r="C192" i="15"/>
  <c r="C190" i="15"/>
  <c r="I171" i="15"/>
  <c r="I172" i="15" s="1"/>
  <c r="I159" i="15"/>
  <c r="C213" i="15"/>
  <c r="I143" i="15"/>
  <c r="I144" i="15" s="1"/>
  <c r="I145" i="15" s="1"/>
  <c r="I146" i="15" s="1"/>
  <c r="I147" i="15" s="1"/>
  <c r="I148" i="15" s="1"/>
  <c r="I149" i="15" s="1"/>
  <c r="I150" i="15" s="1"/>
  <c r="D839" i="15"/>
  <c r="D129" i="15"/>
  <c r="L112" i="15"/>
  <c r="J111" i="15"/>
  <c r="B108" i="15"/>
  <c r="I106" i="15"/>
  <c r="I108" i="15" s="1"/>
  <c r="I110" i="15" s="1"/>
  <c r="I112" i="15" s="1"/>
  <c r="I113" i="15" s="1"/>
  <c r="B106" i="15"/>
  <c r="C197" i="15"/>
  <c r="C203" i="15"/>
  <c r="M37" i="15"/>
  <c r="M36" i="15"/>
  <c r="C204" i="15"/>
  <c r="J25" i="15"/>
  <c r="M22" i="15"/>
  <c r="C1" i="14"/>
  <c r="I67" i="14"/>
  <c r="Y67" i="14"/>
  <c r="Y68" i="14"/>
  <c r="I68" i="14"/>
  <c r="I69" i="14"/>
  <c r="Y69" i="14"/>
  <c r="I70" i="14"/>
  <c r="Y70" i="14"/>
  <c r="Y71" i="14"/>
  <c r="I71" i="14"/>
  <c r="Y62" i="14"/>
  <c r="H62" i="14"/>
  <c r="X62" i="14" s="1"/>
  <c r="I62" i="14"/>
  <c r="I74" i="14"/>
  <c r="Y74" i="14"/>
  <c r="Y75" i="14"/>
  <c r="I75" i="14"/>
  <c r="I76" i="14"/>
  <c r="Y76" i="14"/>
  <c r="Y77" i="14"/>
  <c r="I77" i="14"/>
  <c r="I78" i="14"/>
  <c r="Y78" i="14"/>
  <c r="Y79" i="14"/>
  <c r="I79" i="14"/>
  <c r="I101" i="14"/>
  <c r="J102" i="14"/>
  <c r="I102" i="14"/>
  <c r="Y102" i="14"/>
  <c r="I103" i="14"/>
  <c r="J103" i="14"/>
  <c r="J104" i="14"/>
  <c r="I104" i="14"/>
  <c r="I105" i="14"/>
  <c r="J105" i="14"/>
  <c r="I106" i="14"/>
  <c r="J106" i="14"/>
  <c r="I109" i="14"/>
  <c r="J110" i="14"/>
  <c r="I110" i="14"/>
  <c r="Y110" i="14"/>
  <c r="J111" i="14"/>
  <c r="I111" i="14"/>
  <c r="I112" i="14"/>
  <c r="J112" i="14"/>
  <c r="I113" i="14"/>
  <c r="J113" i="14"/>
  <c r="J114" i="14"/>
  <c r="I114" i="14"/>
  <c r="I117" i="14"/>
  <c r="J118" i="14"/>
  <c r="I118" i="14"/>
  <c r="I119" i="14"/>
  <c r="J119" i="14"/>
  <c r="I120" i="14"/>
  <c r="J120" i="14"/>
  <c r="J121" i="14"/>
  <c r="I121" i="14"/>
  <c r="J122" i="14"/>
  <c r="I122" i="14"/>
  <c r="I125" i="14"/>
  <c r="I126" i="14"/>
  <c r="J126" i="14"/>
  <c r="Y126" i="14"/>
  <c r="I127" i="14"/>
  <c r="J127" i="14"/>
  <c r="J128" i="14"/>
  <c r="I128" i="14"/>
  <c r="J129" i="14"/>
  <c r="I129" i="14"/>
  <c r="J130" i="14"/>
  <c r="I130" i="14"/>
  <c r="I133" i="14"/>
  <c r="Y134" i="14"/>
  <c r="I134" i="14"/>
  <c r="J134" i="14"/>
  <c r="J135" i="14"/>
  <c r="I135" i="14"/>
  <c r="J136" i="14"/>
  <c r="I136" i="14"/>
  <c r="J137" i="14"/>
  <c r="I137" i="14"/>
  <c r="I138" i="14"/>
  <c r="J138" i="14"/>
  <c r="I141" i="14"/>
  <c r="J142" i="14"/>
  <c r="I142" i="14"/>
  <c r="J143" i="14"/>
  <c r="I143" i="14"/>
  <c r="J144" i="14"/>
  <c r="I144" i="14"/>
  <c r="I145" i="14"/>
  <c r="J145" i="14"/>
  <c r="I146" i="14"/>
  <c r="J146" i="14"/>
  <c r="Y151" i="14"/>
  <c r="H152" i="14"/>
  <c r="Z153" i="14"/>
  <c r="Y153" i="14" s="1"/>
  <c r="H154" i="14"/>
  <c r="I154" i="14"/>
  <c r="J154" i="14"/>
  <c r="Z155" i="14"/>
  <c r="Y155" i="14" s="1"/>
  <c r="H155" i="14"/>
  <c r="H156" i="14"/>
  <c r="Z156" i="14"/>
  <c r="Y156" i="14" s="1"/>
  <c r="Y157" i="14"/>
  <c r="H157" i="14"/>
  <c r="Y158" i="14"/>
  <c r="H159" i="14"/>
  <c r="H161" i="14"/>
  <c r="Z161" i="14"/>
  <c r="H163" i="14"/>
  <c r="Z163" i="14"/>
  <c r="Y163" i="14" s="1"/>
  <c r="H165" i="14"/>
  <c r="Z165" i="14"/>
  <c r="Y165" i="14" s="1"/>
  <c r="Z175" i="14"/>
  <c r="B204" i="14"/>
  <c r="E206" i="14"/>
  <c r="E208" i="14"/>
  <c r="G234" i="14"/>
  <c r="G1" i="14" s="1"/>
  <c r="E245" i="14"/>
  <c r="D305" i="14"/>
  <c r="D306" i="14"/>
  <c r="D312" i="14"/>
  <c r="D314" i="14"/>
  <c r="D315" i="14" s="1"/>
  <c r="D316" i="14" s="1"/>
  <c r="D317" i="14" s="1"/>
  <c r="D318" i="14" s="1"/>
  <c r="D319" i="14" s="1"/>
  <c r="D320" i="14" s="1"/>
  <c r="D321" i="14" s="1"/>
  <c r="D322" i="14" s="1"/>
  <c r="D323" i="14" s="1"/>
  <c r="D324" i="14" s="1"/>
  <c r="D325" i="14" s="1"/>
  <c r="D326" i="14" s="1"/>
  <c r="D327" i="14" s="1"/>
  <c r="D328" i="14" s="1"/>
  <c r="D329" i="14" s="1"/>
  <c r="D330" i="14" s="1"/>
  <c r="D331" i="14" s="1"/>
  <c r="D332" i="14" s="1"/>
  <c r="D333" i="14" s="1"/>
  <c r="D334" i="14" s="1"/>
  <c r="D335" i="14" s="1"/>
  <c r="D336" i="14" s="1"/>
  <c r="D337" i="14" s="1"/>
  <c r="D338" i="14" s="1"/>
  <c r="D339" i="14" s="1"/>
  <c r="D340" i="14" s="1"/>
  <c r="D341" i="14" s="1"/>
  <c r="D342" i="14" s="1"/>
  <c r="D343" i="14" s="1"/>
  <c r="D344" i="14" s="1"/>
  <c r="D345" i="14" s="1"/>
  <c r="D346" i="14" s="1"/>
  <c r="D347" i="14" s="1"/>
  <c r="D348" i="14" s="1"/>
  <c r="D349" i="14" s="1"/>
  <c r="D350" i="14" s="1"/>
  <c r="D351" i="14" s="1"/>
  <c r="D352" i="14" s="1"/>
  <c r="D353" i="14" s="1"/>
  <c r="D354" i="14" s="1"/>
  <c r="D355" i="14" s="1"/>
  <c r="D356" i="14" s="1"/>
  <c r="D357" i="14" s="1"/>
  <c r="D358" i="14" s="1"/>
  <c r="D359" i="14" s="1"/>
  <c r="D360" i="14" s="1"/>
  <c r="D361" i="14" s="1"/>
  <c r="D362" i="14" s="1"/>
  <c r="D363" i="14" s="1"/>
  <c r="D364" i="14" s="1"/>
  <c r="D365" i="14" s="1"/>
  <c r="D366" i="14" s="1"/>
  <c r="D367" i="14" s="1"/>
  <c r="D368" i="14" s="1"/>
  <c r="D369" i="14" s="1"/>
  <c r="D370" i="14" s="1"/>
  <c r="D371" i="14" s="1"/>
  <c r="D372" i="14" s="1"/>
  <c r="D373" i="14" s="1"/>
  <c r="D374" i="14" s="1"/>
  <c r="D375" i="14" s="1"/>
  <c r="D376" i="14" s="1"/>
  <c r="D377" i="14" s="1"/>
  <c r="D378" i="14" s="1"/>
  <c r="D379" i="14" s="1"/>
  <c r="D380" i="14" s="1"/>
  <c r="D381" i="14" s="1"/>
  <c r="D382" i="14" s="1"/>
  <c r="D383" i="14" s="1"/>
  <c r="D384" i="14" s="1"/>
  <c r="D385" i="14" s="1"/>
  <c r="D386" i="14" s="1"/>
  <c r="D387" i="14" s="1"/>
  <c r="D388" i="14" s="1"/>
  <c r="D389" i="14" s="1"/>
  <c r="D390" i="14" s="1"/>
  <c r="D391" i="14" s="1"/>
  <c r="D392" i="14" s="1"/>
  <c r="D393" i="14" s="1"/>
  <c r="D394" i="14" s="1"/>
  <c r="D395" i="14" s="1"/>
  <c r="D396" i="14" s="1"/>
  <c r="D397" i="14" s="1"/>
  <c r="D398" i="14" s="1"/>
  <c r="D399" i="14" s="1"/>
  <c r="D400" i="14" s="1"/>
  <c r="D401" i="14" s="1"/>
  <c r="D402" i="14" s="1"/>
  <c r="D403" i="14" s="1"/>
  <c r="D404" i="14" s="1"/>
  <c r="D405" i="14" s="1"/>
  <c r="D406" i="14" s="1"/>
  <c r="D407" i="14" s="1"/>
  <c r="D408" i="14" s="1"/>
  <c r="D409" i="14" s="1"/>
  <c r="D410" i="14" s="1"/>
  <c r="D411" i="14" s="1"/>
  <c r="D412" i="14" s="1"/>
  <c r="D416" i="14"/>
  <c r="D417" i="14" s="1"/>
  <c r="D418" i="14" s="1"/>
  <c r="D419" i="14" s="1"/>
  <c r="D420" i="14" s="1"/>
  <c r="D421" i="14" s="1"/>
  <c r="D422" i="14" s="1"/>
  <c r="D423" i="14" s="1"/>
  <c r="D424" i="14" s="1"/>
  <c r="D425" i="14" s="1"/>
  <c r="D426" i="14" s="1"/>
  <c r="D427" i="14" s="1"/>
  <c r="D428" i="14" s="1"/>
  <c r="D429" i="14" s="1"/>
  <c r="D430" i="14" s="1"/>
  <c r="D431" i="14" s="1"/>
  <c r="D432" i="14" s="1"/>
  <c r="D433" i="14" s="1"/>
  <c r="D434" i="14" s="1"/>
  <c r="D435" i="14" s="1"/>
  <c r="D436" i="14" s="1"/>
  <c r="D437" i="14" s="1"/>
  <c r="D438" i="14" s="1"/>
  <c r="D439" i="14" s="1"/>
  <c r="D440" i="14" s="1"/>
  <c r="D441" i="14" s="1"/>
  <c r="D442" i="14" s="1"/>
  <c r="D443" i="14" s="1"/>
  <c r="D444" i="14" s="1"/>
  <c r="D445" i="14" s="1"/>
  <c r="D446" i="14" s="1"/>
  <c r="D447" i="14" s="1"/>
  <c r="D448" i="14" s="1"/>
  <c r="D449" i="14" s="1"/>
  <c r="D450" i="14" s="1"/>
  <c r="D451" i="14" s="1"/>
  <c r="D452" i="14" s="1"/>
  <c r="D453" i="14" s="1"/>
  <c r="D454" i="14" s="1"/>
  <c r="D500" i="14"/>
  <c r="D501" i="14" s="1"/>
  <c r="D502" i="14" s="1"/>
  <c r="D503" i="14" s="1"/>
  <c r="D504" i="14" s="1"/>
  <c r="D505" i="14" s="1"/>
  <c r="D506" i="14" s="1"/>
  <c r="D507" i="14" s="1"/>
  <c r="D508" i="14" s="1"/>
  <c r="D509" i="14" s="1"/>
  <c r="D510" i="14" s="1"/>
  <c r="D514" i="14"/>
  <c r="D515" i="14" s="1"/>
  <c r="D516" i="14" s="1"/>
  <c r="D517" i="14" s="1"/>
  <c r="D518" i="14" s="1"/>
  <c r="D519" i="14" s="1"/>
  <c r="D520" i="14" s="1"/>
  <c r="D521" i="14" s="1"/>
  <c r="D522" i="14" s="1"/>
  <c r="D523" i="14" s="1"/>
  <c r="D524" i="14" s="1"/>
  <c r="D528" i="14"/>
  <c r="D529" i="14" s="1"/>
  <c r="D530" i="14" s="1"/>
  <c r="D531" i="14" s="1"/>
  <c r="D532" i="14" s="1"/>
  <c r="D533" i="14" s="1"/>
  <c r="D534" i="14" s="1"/>
  <c r="D535" i="14" s="1"/>
  <c r="D536" i="14" s="1"/>
  <c r="D537" i="14" s="1"/>
  <c r="D538" i="14" s="1"/>
  <c r="D542" i="14"/>
  <c r="D543" i="14" s="1"/>
  <c r="D544" i="14" s="1"/>
  <c r="D545" i="14" s="1"/>
  <c r="D546" i="14" s="1"/>
  <c r="D547" i="14" s="1"/>
  <c r="D548" i="14" s="1"/>
  <c r="D549" i="14" s="1"/>
  <c r="D550" i="14" s="1"/>
  <c r="D551" i="14" s="1"/>
  <c r="D552" i="14" s="1"/>
  <c r="D556" i="14"/>
  <c r="D557" i="14" s="1"/>
  <c r="D558" i="14" s="1"/>
  <c r="D559" i="14" s="1"/>
  <c r="D560" i="14" s="1"/>
  <c r="D561" i="14" s="1"/>
  <c r="D562" i="14" s="1"/>
  <c r="D563" i="14" s="1"/>
  <c r="D564" i="14" s="1"/>
  <c r="D565" i="14" s="1"/>
  <c r="D566" i="14" s="1"/>
  <c r="D570" i="14"/>
  <c r="D571" i="14" s="1"/>
  <c r="D572" i="14" s="1"/>
  <c r="D573" i="14" s="1"/>
  <c r="D574" i="14" s="1"/>
  <c r="D575" i="14" s="1"/>
  <c r="D576" i="14" s="1"/>
  <c r="D577" i="14" s="1"/>
  <c r="D578" i="14" s="1"/>
  <c r="D579" i="14" s="1"/>
  <c r="D580" i="14" s="1"/>
  <c r="D581" i="14" s="1"/>
  <c r="D582" i="14" s="1"/>
  <c r="D583" i="14" s="1"/>
  <c r="D584" i="14" s="1"/>
  <c r="D585" i="14" s="1"/>
  <c r="D586" i="14" s="1"/>
  <c r="D587" i="14" s="1"/>
  <c r="D588" i="14" s="1"/>
  <c r="D592" i="14"/>
  <c r="D593" i="14" s="1"/>
  <c r="D594" i="14" s="1"/>
  <c r="D595" i="14" s="1"/>
  <c r="D596" i="14" s="1"/>
  <c r="D597" i="14" s="1"/>
  <c r="D598" i="14" s="1"/>
  <c r="D599" i="14" s="1"/>
  <c r="D600" i="14" s="1"/>
  <c r="D601" i="14" s="1"/>
  <c r="D602" i="14" s="1"/>
  <c r="D603" i="14" s="1"/>
  <c r="D604" i="14" s="1"/>
  <c r="D605" i="14" s="1"/>
  <c r="D606" i="14" s="1"/>
  <c r="D607" i="14" s="1"/>
  <c r="D608" i="14" s="1"/>
  <c r="D609" i="14" s="1"/>
  <c r="D610" i="14" s="1"/>
  <c r="D614" i="14"/>
  <c r="D615" i="14" s="1"/>
  <c r="D616" i="14" s="1"/>
  <c r="D617" i="14" s="1"/>
  <c r="D618" i="14" s="1"/>
  <c r="D619" i="14" s="1"/>
  <c r="D620" i="14" s="1"/>
  <c r="D621" i="14" s="1"/>
  <c r="D622" i="14" s="1"/>
  <c r="D623" i="14" s="1"/>
  <c r="D624" i="14" s="1"/>
  <c r="F627" i="14"/>
  <c r="E627" i="14"/>
  <c r="F628" i="14"/>
  <c r="E628" i="14"/>
  <c r="F629" i="14"/>
  <c r="E629" i="14"/>
  <c r="F630" i="14"/>
  <c r="E630" i="14"/>
  <c r="F631" i="14"/>
  <c r="E631" i="14"/>
  <c r="F632" i="14"/>
  <c r="F635" i="14"/>
  <c r="F636" i="14"/>
  <c r="E636" i="14"/>
  <c r="F637" i="14"/>
  <c r="E637" i="14"/>
  <c r="F638" i="14"/>
  <c r="E638" i="14"/>
  <c r="F639" i="14"/>
  <c r="E639" i="14"/>
  <c r="F640" i="14"/>
  <c r="F643" i="14"/>
  <c r="F644" i="14"/>
  <c r="E644" i="14"/>
  <c r="F645" i="14"/>
  <c r="E645" i="14"/>
  <c r="F646" i="14"/>
  <c r="E646" i="14"/>
  <c r="F647" i="14"/>
  <c r="E647" i="14"/>
  <c r="F648" i="14"/>
  <c r="F649" i="14"/>
  <c r="E649" i="14"/>
  <c r="E650" i="14"/>
  <c r="F650" i="14"/>
  <c r="F651" i="14"/>
  <c r="E651" i="14"/>
  <c r="E652" i="14"/>
  <c r="F652" i="14"/>
  <c r="F653" i="14"/>
  <c r="E653" i="14"/>
  <c r="E654" i="14"/>
  <c r="F654" i="14"/>
  <c r="F655" i="14"/>
  <c r="E655" i="14"/>
  <c r="E656" i="14"/>
  <c r="F656" i="14"/>
  <c r="F657" i="14"/>
  <c r="E657" i="14"/>
  <c r="C735" i="14" a="1"/>
  <c r="C738" i="14" s="1"/>
  <c r="F223" i="3" l="1"/>
  <c r="G222" i="3"/>
  <c r="AT38" i="3"/>
  <c r="AT39" i="3"/>
  <c r="AT26" i="3"/>
  <c r="AT209" i="3"/>
  <c r="AT201" i="3"/>
  <c r="AT193" i="3"/>
  <c r="AT185" i="3"/>
  <c r="AT177" i="3"/>
  <c r="AT169" i="3"/>
  <c r="AT161" i="3"/>
  <c r="AT153" i="3"/>
  <c r="AT145" i="3"/>
  <c r="AT137" i="3"/>
  <c r="AT129" i="3"/>
  <c r="AT121" i="3"/>
  <c r="AT113" i="3"/>
  <c r="AT105" i="3"/>
  <c r="AT97" i="3"/>
  <c r="AT89" i="3"/>
  <c r="AT81" i="3"/>
  <c r="AT73" i="3"/>
  <c r="AT65" i="3"/>
  <c r="AT57" i="3"/>
  <c r="AT49" i="3"/>
  <c r="AT157" i="3"/>
  <c r="AT133" i="3"/>
  <c r="AT125" i="3"/>
  <c r="AT69" i="3"/>
  <c r="AT53" i="3"/>
  <c r="AT210" i="3"/>
  <c r="AT202" i="3"/>
  <c r="AT194" i="3"/>
  <c r="AT186" i="3"/>
  <c r="AT178" i="3"/>
  <c r="AT170" i="3"/>
  <c r="AT162" i="3"/>
  <c r="AT154" i="3"/>
  <c r="AT146" i="3"/>
  <c r="AT138" i="3"/>
  <c r="AT130" i="3"/>
  <c r="AT122" i="3"/>
  <c r="AT114" i="3"/>
  <c r="AT106" i="3"/>
  <c r="AT98" i="3"/>
  <c r="AT90" i="3"/>
  <c r="AT82" i="3"/>
  <c r="AT74" i="3"/>
  <c r="AT66" i="3"/>
  <c r="AT58" i="3"/>
  <c r="AT50" i="3"/>
  <c r="AT211" i="3"/>
  <c r="AT203" i="3"/>
  <c r="AT195" i="3"/>
  <c r="AT187" i="3"/>
  <c r="AT179" i="3"/>
  <c r="AT171" i="3"/>
  <c r="AT163" i="3"/>
  <c r="AT155" i="3"/>
  <c r="AT147" i="3"/>
  <c r="AT139" i="3"/>
  <c r="AT131" i="3"/>
  <c r="AT123" i="3"/>
  <c r="AT115" i="3"/>
  <c r="AT107" i="3"/>
  <c r="AT99" i="3"/>
  <c r="AT91" i="3"/>
  <c r="AT83" i="3"/>
  <c r="AT75" i="3"/>
  <c r="AT67" i="3"/>
  <c r="AT59" i="3"/>
  <c r="AT51" i="3"/>
  <c r="AT101" i="3"/>
  <c r="AT93" i="3"/>
  <c r="AT85" i="3"/>
  <c r="AT77" i="3"/>
  <c r="AT61" i="3"/>
  <c r="AT168" i="3"/>
  <c r="AT144" i="3"/>
  <c r="AT136" i="3"/>
  <c r="AT112" i="3"/>
  <c r="AT104" i="3"/>
  <c r="AT80" i="3"/>
  <c r="AT64" i="3"/>
  <c r="AT56" i="3"/>
  <c r="AT212" i="3"/>
  <c r="AT204" i="3"/>
  <c r="AT196" i="3"/>
  <c r="AT188" i="3"/>
  <c r="AT180" i="3"/>
  <c r="AT172" i="3"/>
  <c r="AT164" i="3"/>
  <c r="AT156" i="3"/>
  <c r="AT148" i="3"/>
  <c r="AT140" i="3"/>
  <c r="AT132" i="3"/>
  <c r="AT124" i="3"/>
  <c r="AT116" i="3"/>
  <c r="AT108" i="3"/>
  <c r="AT100" i="3"/>
  <c r="AT92" i="3"/>
  <c r="AT84" i="3"/>
  <c r="AT76" i="3"/>
  <c r="AT68" i="3"/>
  <c r="AT60" i="3"/>
  <c r="AT52" i="3"/>
  <c r="AT205" i="3"/>
  <c r="AT197" i="3"/>
  <c r="AT189" i="3"/>
  <c r="AT181" i="3"/>
  <c r="AT173" i="3"/>
  <c r="AT165" i="3"/>
  <c r="AT149" i="3"/>
  <c r="AU149" i="3" s="1"/>
  <c r="AT141" i="3"/>
  <c r="AT117" i="3"/>
  <c r="AT109" i="3"/>
  <c r="AT45" i="3"/>
  <c r="AT206" i="3"/>
  <c r="AT198" i="3"/>
  <c r="AT190" i="3"/>
  <c r="AT182" i="3"/>
  <c r="AU182" i="3" s="1"/>
  <c r="AT174" i="3"/>
  <c r="AT166" i="3"/>
  <c r="AT158" i="3"/>
  <c r="AT150" i="3"/>
  <c r="AT142" i="3"/>
  <c r="AT134" i="3"/>
  <c r="AT126" i="3"/>
  <c r="AT118" i="3"/>
  <c r="AT110" i="3"/>
  <c r="AT102" i="3"/>
  <c r="AT94" i="3"/>
  <c r="AT86" i="3"/>
  <c r="AT78" i="3"/>
  <c r="AT70" i="3"/>
  <c r="AU70" i="3" s="1"/>
  <c r="AT62" i="3"/>
  <c r="AU62" i="3" s="1"/>
  <c r="AT54" i="3"/>
  <c r="AU54" i="3" s="1"/>
  <c r="AT46" i="3"/>
  <c r="AT207" i="3"/>
  <c r="AT199" i="3"/>
  <c r="AT191" i="3"/>
  <c r="AT183" i="3"/>
  <c r="AT175" i="3"/>
  <c r="AT167" i="3"/>
  <c r="AT159" i="3"/>
  <c r="AU159" i="3" s="1"/>
  <c r="AT151" i="3"/>
  <c r="AT143" i="3"/>
  <c r="AT135" i="3"/>
  <c r="AT127" i="3"/>
  <c r="AT119" i="3"/>
  <c r="AT111" i="3"/>
  <c r="AT103" i="3"/>
  <c r="AT95" i="3"/>
  <c r="AT87" i="3"/>
  <c r="AT79" i="3"/>
  <c r="AT71" i="3"/>
  <c r="AT63" i="3"/>
  <c r="AT55" i="3"/>
  <c r="AT47" i="3"/>
  <c r="AT208" i="3"/>
  <c r="AT200" i="3"/>
  <c r="AU200" i="3" s="1"/>
  <c r="AT192" i="3"/>
  <c r="AT184" i="3"/>
  <c r="AT176" i="3"/>
  <c r="AT160" i="3"/>
  <c r="AT152" i="3"/>
  <c r="AT128" i="3"/>
  <c r="AT120" i="3"/>
  <c r="AT96" i="3"/>
  <c r="AU96" i="3" s="1"/>
  <c r="AT88" i="3"/>
  <c r="AU88" i="3" s="1"/>
  <c r="AT72" i="3"/>
  <c r="AT48" i="3"/>
  <c r="AT40" i="3"/>
  <c r="AT30" i="3"/>
  <c r="AT42" i="3"/>
  <c r="AT31" i="3"/>
  <c r="AT43" i="3"/>
  <c r="AT34" i="3"/>
  <c r="AT44" i="3"/>
  <c r="AU45" i="3" s="1"/>
  <c r="AT35" i="3"/>
  <c r="AT36" i="3"/>
  <c r="AT37" i="3"/>
  <c r="AT32" i="3"/>
  <c r="AT33" i="3"/>
  <c r="AT21" i="3"/>
  <c r="AT20" i="3"/>
  <c r="AT22" i="3"/>
  <c r="AT25" i="3"/>
  <c r="AT27" i="3"/>
  <c r="AT28" i="3"/>
  <c r="AT29" i="3"/>
  <c r="AT23" i="3"/>
  <c r="AT24" i="3"/>
  <c r="Z1" i="14"/>
  <c r="C745" i="14"/>
  <c r="C737" i="14"/>
  <c r="C217" i="15"/>
  <c r="J79" i="14"/>
  <c r="J75" i="14"/>
  <c r="C739" i="14"/>
  <c r="Y65" i="14"/>
  <c r="I107" i="15"/>
  <c r="C743" i="14"/>
  <c r="C735" i="14"/>
  <c r="J78" i="14"/>
  <c r="C736" i="14"/>
  <c r="C742" i="14"/>
  <c r="J77" i="14"/>
  <c r="C744" i="14"/>
  <c r="C741" i="14"/>
  <c r="C740" i="14"/>
  <c r="J76" i="14"/>
  <c r="C205" i="15"/>
  <c r="E205" i="15"/>
  <c r="I114" i="15"/>
  <c r="I115" i="15"/>
  <c r="C208" i="15"/>
  <c r="C211" i="15" s="1"/>
  <c r="D742" i="15"/>
  <c r="D741" i="15"/>
  <c r="E208" i="15"/>
  <c r="C196" i="15"/>
  <c r="C193" i="15"/>
  <c r="C201" i="15" s="1"/>
  <c r="E214" i="15"/>
  <c r="E213" i="15"/>
  <c r="E217" i="15" s="1"/>
  <c r="H166" i="14"/>
  <c r="Y166" i="14"/>
  <c r="F633" i="14"/>
  <c r="E633" i="14"/>
  <c r="Y72" i="14"/>
  <c r="I5" i="14"/>
  <c r="F641" i="14"/>
  <c r="E641" i="14"/>
  <c r="H164" i="14"/>
  <c r="Z164" i="14"/>
  <c r="Y164" i="14" s="1"/>
  <c r="E648" i="14"/>
  <c r="E642" i="14"/>
  <c r="E640" i="14"/>
  <c r="E634" i="14"/>
  <c r="E632" i="14"/>
  <c r="H153" i="14"/>
  <c r="H151" i="14"/>
  <c r="E643" i="14"/>
  <c r="F642" i="14"/>
  <c r="F634" i="14"/>
  <c r="H158" i="14"/>
  <c r="I158" i="14" s="1"/>
  <c r="I155" i="14" s="1"/>
  <c r="Z159" i="14"/>
  <c r="Y159" i="14" s="1"/>
  <c r="Y152" i="14"/>
  <c r="E635" i="14"/>
  <c r="Y142" i="14"/>
  <c r="Y118" i="14"/>
  <c r="F224" i="3" l="1"/>
  <c r="G223" i="3"/>
  <c r="I96" i="3"/>
  <c r="G96" i="3"/>
  <c r="I200" i="3"/>
  <c r="G200" i="3"/>
  <c r="I159" i="3"/>
  <c r="G159" i="3"/>
  <c r="I54" i="3"/>
  <c r="G54" i="3"/>
  <c r="I182" i="3"/>
  <c r="G182" i="3"/>
  <c r="I149" i="3"/>
  <c r="G149" i="3"/>
  <c r="I62" i="3"/>
  <c r="G62" i="3"/>
  <c r="I70" i="3"/>
  <c r="G70" i="3"/>
  <c r="I88" i="3"/>
  <c r="G88" i="3"/>
  <c r="I45" i="3"/>
  <c r="G45" i="3"/>
  <c r="AU173" i="3"/>
  <c r="AU76" i="3"/>
  <c r="AU140" i="3"/>
  <c r="AU204" i="3"/>
  <c r="AU82" i="3"/>
  <c r="AU146" i="3"/>
  <c r="AU210" i="3"/>
  <c r="AU192" i="3"/>
  <c r="AU87" i="3"/>
  <c r="AU151" i="3"/>
  <c r="AU46" i="3"/>
  <c r="AU93" i="3"/>
  <c r="AU99" i="3"/>
  <c r="AU163" i="3"/>
  <c r="AU110" i="3"/>
  <c r="AU118" i="3"/>
  <c r="AU134" i="3"/>
  <c r="AU95" i="3"/>
  <c r="AU174" i="3"/>
  <c r="AU141" i="3"/>
  <c r="AU60" i="3"/>
  <c r="AU124" i="3"/>
  <c r="AU188" i="3"/>
  <c r="AU112" i="3"/>
  <c r="AU101" i="3"/>
  <c r="AU107" i="3"/>
  <c r="AU171" i="3"/>
  <c r="AU66" i="3"/>
  <c r="AU130" i="3"/>
  <c r="AU194" i="3"/>
  <c r="AU78" i="3"/>
  <c r="AU206" i="3"/>
  <c r="AU84" i="3"/>
  <c r="AU148" i="3"/>
  <c r="AU212" i="3"/>
  <c r="AU90" i="3"/>
  <c r="AU154" i="3"/>
  <c r="AU63" i="3"/>
  <c r="AU127" i="3"/>
  <c r="AU191" i="3"/>
  <c r="AU86" i="3"/>
  <c r="AU92" i="3"/>
  <c r="AU156" i="3"/>
  <c r="AU75" i="3"/>
  <c r="AU139" i="3"/>
  <c r="AU203" i="3"/>
  <c r="AU197" i="3"/>
  <c r="AU205" i="3"/>
  <c r="AU52" i="3"/>
  <c r="AU116" i="3"/>
  <c r="AU180" i="3"/>
  <c r="AU104" i="3"/>
  <c r="AU122" i="3"/>
  <c r="AU186" i="3"/>
  <c r="AU208" i="3"/>
  <c r="AU103" i="3"/>
  <c r="AU167" i="3"/>
  <c r="AU51" i="3"/>
  <c r="AU115" i="3"/>
  <c r="AU179" i="3"/>
  <c r="AU168" i="3"/>
  <c r="AU73" i="3"/>
  <c r="AU137" i="3"/>
  <c r="AU98" i="3"/>
  <c r="AU162" i="3"/>
  <c r="AU48" i="3"/>
  <c r="AU176" i="3"/>
  <c r="AU71" i="3"/>
  <c r="AU135" i="3"/>
  <c r="AU199" i="3"/>
  <c r="AU109" i="3"/>
  <c r="AU64" i="3"/>
  <c r="AU77" i="3"/>
  <c r="AU83" i="3"/>
  <c r="AU147" i="3"/>
  <c r="AU211" i="3"/>
  <c r="AU157" i="3"/>
  <c r="AU169" i="3"/>
  <c r="AU72" i="3"/>
  <c r="AU184" i="3"/>
  <c r="AU79" i="3"/>
  <c r="AU143" i="3"/>
  <c r="AU207" i="3"/>
  <c r="AU102" i="3"/>
  <c r="AU166" i="3"/>
  <c r="AU117" i="3"/>
  <c r="AU108" i="3"/>
  <c r="AU172" i="3"/>
  <c r="AU80" i="3"/>
  <c r="AU85" i="3"/>
  <c r="AU91" i="3"/>
  <c r="AU155" i="3"/>
  <c r="AU50" i="3"/>
  <c r="AU114" i="3"/>
  <c r="AU178" i="3"/>
  <c r="AU133" i="3"/>
  <c r="AU97" i="3"/>
  <c r="AU161" i="3"/>
  <c r="AU105" i="3"/>
  <c r="AU49" i="3"/>
  <c r="AU177" i="3"/>
  <c r="AU126" i="3"/>
  <c r="AU190" i="3"/>
  <c r="AU165" i="3"/>
  <c r="AU68" i="3"/>
  <c r="AU132" i="3"/>
  <c r="AU196" i="3"/>
  <c r="AU136" i="3"/>
  <c r="AU74" i="3"/>
  <c r="AU138" i="3"/>
  <c r="AU202" i="3"/>
  <c r="AU57" i="3"/>
  <c r="AU121" i="3"/>
  <c r="AU185" i="3"/>
  <c r="AU59" i="3"/>
  <c r="AU58" i="3"/>
  <c r="AU113" i="3"/>
  <c r="AU128" i="3"/>
  <c r="AU47" i="3"/>
  <c r="AU111" i="3"/>
  <c r="AU175" i="3"/>
  <c r="AU198" i="3"/>
  <c r="AU144" i="3"/>
  <c r="AU123" i="3"/>
  <c r="AU187" i="3"/>
  <c r="AU65" i="3"/>
  <c r="AU129" i="3"/>
  <c r="AU193" i="3"/>
  <c r="AU152" i="3"/>
  <c r="AU55" i="3"/>
  <c r="AU120" i="3"/>
  <c r="AU119" i="3"/>
  <c r="AU183" i="3"/>
  <c r="AU142" i="3"/>
  <c r="AU181" i="3"/>
  <c r="AU67" i="3"/>
  <c r="AU131" i="3"/>
  <c r="AU195" i="3"/>
  <c r="AU53" i="3"/>
  <c r="AU201" i="3"/>
  <c r="AU160" i="3"/>
  <c r="AU150" i="3"/>
  <c r="AU189" i="3"/>
  <c r="AU56" i="3"/>
  <c r="AU61" i="3"/>
  <c r="AU69" i="3"/>
  <c r="AU81" i="3"/>
  <c r="AU145" i="3"/>
  <c r="AU209" i="3"/>
  <c r="AU94" i="3"/>
  <c r="AU158" i="3"/>
  <c r="AU100" i="3"/>
  <c r="AU164" i="3"/>
  <c r="AU106" i="3"/>
  <c r="AU170" i="3"/>
  <c r="AU125" i="3"/>
  <c r="AU89" i="3"/>
  <c r="AU153" i="3"/>
  <c r="Z162" i="14"/>
  <c r="Y162" i="14" s="1"/>
  <c r="J155" i="14"/>
  <c r="Z154" i="14" s="1"/>
  <c r="Y154" i="14" s="1"/>
  <c r="E211" i="15"/>
  <c r="C200" i="15"/>
  <c r="G224" i="3" l="1"/>
  <c r="F225" i="3"/>
  <c r="I145" i="3"/>
  <c r="G145" i="3"/>
  <c r="I58" i="3"/>
  <c r="G58" i="3"/>
  <c r="I155" i="3"/>
  <c r="G155" i="3"/>
  <c r="I71" i="3"/>
  <c r="G71" i="3"/>
  <c r="I75" i="3"/>
  <c r="G75" i="3"/>
  <c r="I141" i="3"/>
  <c r="G141" i="3"/>
  <c r="I170" i="3"/>
  <c r="G170" i="3"/>
  <c r="I120" i="3"/>
  <c r="G120" i="3"/>
  <c r="I196" i="3"/>
  <c r="G196" i="3"/>
  <c r="I207" i="3"/>
  <c r="G207" i="3"/>
  <c r="I115" i="3"/>
  <c r="G115" i="3"/>
  <c r="I156" i="3"/>
  <c r="G156" i="3"/>
  <c r="I174" i="3"/>
  <c r="G174" i="3"/>
  <c r="I140" i="3"/>
  <c r="G140" i="3"/>
  <c r="I106" i="3"/>
  <c r="G106" i="3"/>
  <c r="I69" i="3"/>
  <c r="G69" i="3"/>
  <c r="I195" i="3"/>
  <c r="G195" i="3"/>
  <c r="I55" i="3"/>
  <c r="G55" i="3"/>
  <c r="I198" i="3"/>
  <c r="G198" i="3"/>
  <c r="I185" i="3"/>
  <c r="G185" i="3"/>
  <c r="I132" i="3"/>
  <c r="G132" i="3"/>
  <c r="I161" i="3"/>
  <c r="G161" i="3"/>
  <c r="I85" i="3"/>
  <c r="G85" i="3"/>
  <c r="I143" i="3"/>
  <c r="G143" i="3"/>
  <c r="I83" i="3"/>
  <c r="G83" i="3"/>
  <c r="I48" i="3"/>
  <c r="G48" i="3"/>
  <c r="I51" i="3"/>
  <c r="G51" i="3"/>
  <c r="I116" i="3"/>
  <c r="G116" i="3"/>
  <c r="I92" i="3"/>
  <c r="G92" i="3"/>
  <c r="I148" i="3"/>
  <c r="G148" i="3"/>
  <c r="I107" i="3"/>
  <c r="G107" i="3"/>
  <c r="I95" i="3"/>
  <c r="G95" i="3"/>
  <c r="I151" i="3"/>
  <c r="G151" i="3"/>
  <c r="I76" i="3"/>
  <c r="G76" i="3"/>
  <c r="I125" i="3"/>
  <c r="G125" i="3"/>
  <c r="I119" i="3"/>
  <c r="G119" i="3"/>
  <c r="I136" i="3"/>
  <c r="G136" i="3"/>
  <c r="I102" i="3"/>
  <c r="G102" i="3"/>
  <c r="I179" i="3"/>
  <c r="G179" i="3"/>
  <c r="I90" i="3"/>
  <c r="G90" i="3"/>
  <c r="I204" i="3"/>
  <c r="G204" i="3"/>
  <c r="I144" i="3"/>
  <c r="G144" i="3"/>
  <c r="I91" i="3"/>
  <c r="G91" i="3"/>
  <c r="I176" i="3"/>
  <c r="G176" i="3"/>
  <c r="I180" i="3"/>
  <c r="G180" i="3"/>
  <c r="I212" i="3"/>
  <c r="G212" i="3"/>
  <c r="I46" i="3"/>
  <c r="G46" i="3"/>
  <c r="I164" i="3"/>
  <c r="G164" i="3"/>
  <c r="I61" i="3"/>
  <c r="G61" i="3"/>
  <c r="I131" i="3"/>
  <c r="G131" i="3"/>
  <c r="I152" i="3"/>
  <c r="G152" i="3"/>
  <c r="I175" i="3"/>
  <c r="G175" i="3"/>
  <c r="I121" i="3"/>
  <c r="G121" i="3"/>
  <c r="I68" i="3"/>
  <c r="G68" i="3"/>
  <c r="I97" i="3"/>
  <c r="G97" i="3"/>
  <c r="I80" i="3"/>
  <c r="G80" i="3"/>
  <c r="I79" i="3"/>
  <c r="G79" i="3"/>
  <c r="I77" i="3"/>
  <c r="G77" i="3"/>
  <c r="I162" i="3"/>
  <c r="G162" i="3"/>
  <c r="I167" i="3"/>
  <c r="G167" i="3"/>
  <c r="I52" i="3"/>
  <c r="G52" i="3"/>
  <c r="I86" i="3"/>
  <c r="G86" i="3"/>
  <c r="I84" i="3"/>
  <c r="G84" i="3"/>
  <c r="I101" i="3"/>
  <c r="G101" i="3"/>
  <c r="I134" i="3"/>
  <c r="G134" i="3"/>
  <c r="I87" i="3"/>
  <c r="G87" i="3"/>
  <c r="I173" i="3"/>
  <c r="G173" i="3"/>
  <c r="I201" i="3"/>
  <c r="G201" i="3"/>
  <c r="I123" i="3"/>
  <c r="G123" i="3"/>
  <c r="I49" i="3"/>
  <c r="G49" i="3"/>
  <c r="I211" i="3"/>
  <c r="G211" i="3"/>
  <c r="I104" i="3"/>
  <c r="G104" i="3"/>
  <c r="I66" i="3"/>
  <c r="G66" i="3"/>
  <c r="I81" i="3"/>
  <c r="G81" i="3"/>
  <c r="I53" i="3"/>
  <c r="G53" i="3"/>
  <c r="I59" i="3"/>
  <c r="G59" i="3"/>
  <c r="I147" i="3"/>
  <c r="G147" i="3"/>
  <c r="I171" i="3"/>
  <c r="G171" i="3"/>
  <c r="I100" i="3"/>
  <c r="G100" i="3"/>
  <c r="I56" i="3"/>
  <c r="G56" i="3"/>
  <c r="I67" i="3"/>
  <c r="G67" i="3"/>
  <c r="I193" i="3"/>
  <c r="G193" i="3"/>
  <c r="I111" i="3"/>
  <c r="G111" i="3"/>
  <c r="I57" i="3"/>
  <c r="G57" i="3"/>
  <c r="I165" i="3"/>
  <c r="G165" i="3"/>
  <c r="I133" i="3"/>
  <c r="G133" i="3"/>
  <c r="I172" i="3"/>
  <c r="G172" i="3"/>
  <c r="I184" i="3"/>
  <c r="G184" i="3"/>
  <c r="I64" i="3"/>
  <c r="G64" i="3"/>
  <c r="I98" i="3"/>
  <c r="G98" i="3"/>
  <c r="I103" i="3"/>
  <c r="G103" i="3"/>
  <c r="I205" i="3"/>
  <c r="G205" i="3"/>
  <c r="I191" i="3"/>
  <c r="G191" i="3"/>
  <c r="I206" i="3"/>
  <c r="G206" i="3"/>
  <c r="I112" i="3"/>
  <c r="G112" i="3"/>
  <c r="I118" i="3"/>
  <c r="G118" i="3"/>
  <c r="I192" i="3"/>
  <c r="G192" i="3"/>
  <c r="I158" i="3"/>
  <c r="G158" i="3"/>
  <c r="I189" i="3"/>
  <c r="G189" i="3"/>
  <c r="I181" i="3"/>
  <c r="G181" i="3"/>
  <c r="I129" i="3"/>
  <c r="G129" i="3"/>
  <c r="I47" i="3"/>
  <c r="G47" i="3"/>
  <c r="I202" i="3"/>
  <c r="G202" i="3"/>
  <c r="I190" i="3"/>
  <c r="G190" i="3"/>
  <c r="I178" i="3"/>
  <c r="G178" i="3"/>
  <c r="I108" i="3"/>
  <c r="G108" i="3"/>
  <c r="I72" i="3"/>
  <c r="G72" i="3"/>
  <c r="I109" i="3"/>
  <c r="G109" i="3"/>
  <c r="I137" i="3"/>
  <c r="G137" i="3"/>
  <c r="I208" i="3"/>
  <c r="G208" i="3"/>
  <c r="I197" i="3"/>
  <c r="G197" i="3"/>
  <c r="I127" i="3"/>
  <c r="G127" i="3"/>
  <c r="I78" i="3"/>
  <c r="G78" i="3"/>
  <c r="I188" i="3"/>
  <c r="G188" i="3"/>
  <c r="I110" i="3"/>
  <c r="G110" i="3"/>
  <c r="I210" i="3"/>
  <c r="G210" i="3"/>
  <c r="I142" i="3"/>
  <c r="G142" i="3"/>
  <c r="I65" i="3"/>
  <c r="G65" i="3"/>
  <c r="I128" i="3"/>
  <c r="G128" i="3"/>
  <c r="I138" i="3"/>
  <c r="G138" i="3"/>
  <c r="I126" i="3"/>
  <c r="G126" i="3"/>
  <c r="I114" i="3"/>
  <c r="G114" i="3"/>
  <c r="I117" i="3"/>
  <c r="G117" i="3"/>
  <c r="I169" i="3"/>
  <c r="G169" i="3"/>
  <c r="I199" i="3"/>
  <c r="G199" i="3"/>
  <c r="I73" i="3"/>
  <c r="G73" i="3"/>
  <c r="I186" i="3"/>
  <c r="G186" i="3"/>
  <c r="I203" i="3"/>
  <c r="G203" i="3"/>
  <c r="I63" i="3"/>
  <c r="G63" i="3"/>
  <c r="I194" i="3"/>
  <c r="G194" i="3"/>
  <c r="I124" i="3"/>
  <c r="G124" i="3"/>
  <c r="I163" i="3"/>
  <c r="G163" i="3"/>
  <c r="I146" i="3"/>
  <c r="G146" i="3"/>
  <c r="I93" i="3"/>
  <c r="G93" i="3"/>
  <c r="I105" i="3"/>
  <c r="G105" i="3"/>
  <c r="I153" i="3"/>
  <c r="G153" i="3"/>
  <c r="I94" i="3"/>
  <c r="G94" i="3"/>
  <c r="I150" i="3"/>
  <c r="G150" i="3"/>
  <c r="I89" i="3"/>
  <c r="G89" i="3"/>
  <c r="I209" i="3"/>
  <c r="G209" i="3"/>
  <c r="I160" i="3"/>
  <c r="G160" i="3"/>
  <c r="I183" i="3"/>
  <c r="G183" i="3"/>
  <c r="I187" i="3"/>
  <c r="G187" i="3"/>
  <c r="I113" i="3"/>
  <c r="G113" i="3"/>
  <c r="I74" i="3"/>
  <c r="G74" i="3"/>
  <c r="I177" i="3"/>
  <c r="G177" i="3"/>
  <c r="I50" i="3"/>
  <c r="G50" i="3"/>
  <c r="I166" i="3"/>
  <c r="G166" i="3"/>
  <c r="I157" i="3"/>
  <c r="G157" i="3"/>
  <c r="I135" i="3"/>
  <c r="G135" i="3"/>
  <c r="I168" i="3"/>
  <c r="G168" i="3"/>
  <c r="I122" i="3"/>
  <c r="G122" i="3"/>
  <c r="I139" i="3"/>
  <c r="G139" i="3"/>
  <c r="I154" i="3"/>
  <c r="G154" i="3"/>
  <c r="I130" i="3"/>
  <c r="G130" i="3"/>
  <c r="I60" i="3"/>
  <c r="G60" i="3"/>
  <c r="I99" i="3"/>
  <c r="G99" i="3"/>
  <c r="I82" i="3"/>
  <c r="G82" i="3"/>
  <c r="Y149" i="14"/>
  <c r="AU44" i="3"/>
  <c r="G44" i="3" s="1"/>
  <c r="AU43" i="3"/>
  <c r="G43" i="3" s="1"/>
  <c r="AU42" i="3"/>
  <c r="G42" i="3" s="1"/>
  <c r="AU41" i="3"/>
  <c r="G41" i="3" s="1"/>
  <c r="AU40" i="3"/>
  <c r="G40" i="3" s="1"/>
  <c r="AU39" i="3"/>
  <c r="AU38" i="3"/>
  <c r="G38" i="3" s="1"/>
  <c r="AU37" i="3"/>
  <c r="AU36" i="3"/>
  <c r="G36" i="3" s="1"/>
  <c r="AU35" i="3"/>
  <c r="AU34" i="3"/>
  <c r="G34" i="3" s="1"/>
  <c r="AU33" i="3"/>
  <c r="G33" i="3" s="1"/>
  <c r="AU32" i="3"/>
  <c r="AU31" i="3"/>
  <c r="AU30" i="3"/>
  <c r="G30" i="3" s="1"/>
  <c r="AU29" i="3"/>
  <c r="AU28" i="3"/>
  <c r="G28" i="3" s="1"/>
  <c r="AU27" i="3"/>
  <c r="G27" i="3" s="1"/>
  <c r="AY44" i="3"/>
  <c r="AX44" i="3"/>
  <c r="AW44" i="3"/>
  <c r="AY43" i="3"/>
  <c r="AX43" i="3"/>
  <c r="AW43" i="3"/>
  <c r="AY42" i="3"/>
  <c r="AX42" i="3"/>
  <c r="AW42" i="3"/>
  <c r="AY41" i="3"/>
  <c r="AX41" i="3"/>
  <c r="AW41" i="3"/>
  <c r="AY40" i="3"/>
  <c r="AX40" i="3"/>
  <c r="AW40" i="3"/>
  <c r="AY39" i="3"/>
  <c r="AX39" i="3"/>
  <c r="AW39" i="3"/>
  <c r="AY38" i="3"/>
  <c r="AX38" i="3"/>
  <c r="AW38" i="3"/>
  <c r="AY37" i="3"/>
  <c r="AX37" i="3"/>
  <c r="AW37" i="3"/>
  <c r="AY36" i="3"/>
  <c r="AX36" i="3"/>
  <c r="AW36" i="3"/>
  <c r="AY35" i="3"/>
  <c r="AX35" i="3"/>
  <c r="AW35" i="3"/>
  <c r="AY34" i="3"/>
  <c r="AX34" i="3"/>
  <c r="AW34" i="3"/>
  <c r="AY33" i="3"/>
  <c r="AX33" i="3"/>
  <c r="AW33" i="3"/>
  <c r="AY32" i="3"/>
  <c r="AX32" i="3"/>
  <c r="AW32" i="3"/>
  <c r="AY31" i="3"/>
  <c r="AX31" i="3"/>
  <c r="AW31" i="3"/>
  <c r="AY30" i="3"/>
  <c r="AX30" i="3"/>
  <c r="AW30" i="3"/>
  <c r="AY29" i="3"/>
  <c r="AX29" i="3"/>
  <c r="AW29" i="3"/>
  <c r="AY28" i="3"/>
  <c r="AX28" i="3"/>
  <c r="AW28" i="3"/>
  <c r="AY27" i="3"/>
  <c r="AX27" i="3"/>
  <c r="AW27" i="3"/>
  <c r="AY26" i="3"/>
  <c r="AX26" i="3"/>
  <c r="AW26" i="3"/>
  <c r="AY25" i="3"/>
  <c r="AX25" i="3"/>
  <c r="AW25" i="3"/>
  <c r="AY24" i="3"/>
  <c r="AX24" i="3"/>
  <c r="AW24" i="3"/>
  <c r="AY23" i="3"/>
  <c r="AX23" i="3"/>
  <c r="AW23" i="3"/>
  <c r="AY22" i="3"/>
  <c r="AX22" i="3"/>
  <c r="AW22" i="3"/>
  <c r="AY21" i="3"/>
  <c r="AX21" i="3"/>
  <c r="AW21" i="3"/>
  <c r="AY20" i="3"/>
  <c r="AX20" i="3"/>
  <c r="AW20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K3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K10" i="3"/>
  <c r="B21" i="3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G17" i="3"/>
  <c r="B17" i="3"/>
  <c r="G16" i="3"/>
  <c r="G225" i="3" l="1"/>
  <c r="F226" i="3"/>
  <c r="I31" i="3"/>
  <c r="G31" i="3"/>
  <c r="I39" i="3"/>
  <c r="G39" i="3"/>
  <c r="I32" i="3"/>
  <c r="G32" i="3"/>
  <c r="I35" i="3"/>
  <c r="G35" i="3"/>
  <c r="I29" i="3"/>
  <c r="G29" i="3"/>
  <c r="I37" i="3"/>
  <c r="G37" i="3"/>
  <c r="I34" i="3"/>
  <c r="I42" i="3"/>
  <c r="I40" i="3"/>
  <c r="I41" i="3"/>
  <c r="I27" i="3"/>
  <c r="I33" i="3"/>
  <c r="I38" i="3"/>
  <c r="I43" i="3"/>
  <c r="I30" i="3"/>
  <c r="I44" i="3"/>
  <c r="I36" i="3"/>
  <c r="I28" i="3"/>
  <c r="AU20" i="3"/>
  <c r="G20" i="3" s="1"/>
  <c r="AW10" i="3"/>
  <c r="AX10" i="3"/>
  <c r="AY10" i="3"/>
  <c r="M325" i="3"/>
  <c r="V323" i="3"/>
  <c r="M324" i="3"/>
  <c r="V10" i="3"/>
  <c r="M323" i="3"/>
  <c r="M10" i="3"/>
  <c r="I16" i="3"/>
  <c r="I17" i="3"/>
  <c r="F227" i="3" l="1"/>
  <c r="G226" i="3"/>
  <c r="X10" i="3"/>
  <c r="O10" i="3"/>
  <c r="M2" i="3"/>
  <c r="I20" i="3"/>
  <c r="AU25" i="3"/>
  <c r="G25" i="3" s="1"/>
  <c r="AU24" i="3"/>
  <c r="G24" i="3" s="1"/>
  <c r="AU26" i="3"/>
  <c r="G26" i="3" s="1"/>
  <c r="AU22" i="3"/>
  <c r="G22" i="3" s="1"/>
  <c r="AU23" i="3"/>
  <c r="G23" i="3" s="1"/>
  <c r="AU21" i="3"/>
  <c r="G21" i="3" s="1"/>
  <c r="AV20" i="3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V35" i="3" s="1"/>
  <c r="AV36" i="3" s="1"/>
  <c r="AV37" i="3" s="1"/>
  <c r="AV38" i="3" s="1"/>
  <c r="AV39" i="3" s="1"/>
  <c r="AV40" i="3" s="1"/>
  <c r="AV41" i="3" s="1"/>
  <c r="AV42" i="3" s="1"/>
  <c r="AV43" i="3" s="1"/>
  <c r="AV44" i="3" s="1"/>
  <c r="AV45" i="3" s="1"/>
  <c r="AV46" i="3" s="1"/>
  <c r="AV47" i="3" s="1"/>
  <c r="AV48" i="3" s="1"/>
  <c r="AV49" i="3" s="1"/>
  <c r="AV50" i="3" s="1"/>
  <c r="AV51" i="3" s="1"/>
  <c r="AV52" i="3" s="1"/>
  <c r="AV53" i="3" s="1"/>
  <c r="AV54" i="3" s="1"/>
  <c r="AV55" i="3" s="1"/>
  <c r="AV56" i="3" s="1"/>
  <c r="AV57" i="3" s="1"/>
  <c r="AV58" i="3" s="1"/>
  <c r="AV59" i="3" s="1"/>
  <c r="AV60" i="3" s="1"/>
  <c r="AV61" i="3" s="1"/>
  <c r="AV62" i="3" s="1"/>
  <c r="AV63" i="3" s="1"/>
  <c r="AV64" i="3" s="1"/>
  <c r="AV65" i="3" s="1"/>
  <c r="AV66" i="3" s="1"/>
  <c r="AV67" i="3" s="1"/>
  <c r="AV68" i="3" s="1"/>
  <c r="AV69" i="3" s="1"/>
  <c r="AV70" i="3" s="1"/>
  <c r="AV71" i="3" s="1"/>
  <c r="AV72" i="3" s="1"/>
  <c r="AV73" i="3" s="1"/>
  <c r="AV74" i="3" s="1"/>
  <c r="AV75" i="3" s="1"/>
  <c r="AV76" i="3" s="1"/>
  <c r="AV77" i="3" s="1"/>
  <c r="AV78" i="3" s="1"/>
  <c r="AV79" i="3" s="1"/>
  <c r="AV80" i="3" s="1"/>
  <c r="AV81" i="3" s="1"/>
  <c r="AV82" i="3" s="1"/>
  <c r="AV83" i="3" s="1"/>
  <c r="AV84" i="3" s="1"/>
  <c r="AV85" i="3" s="1"/>
  <c r="AV86" i="3" s="1"/>
  <c r="AV87" i="3" s="1"/>
  <c r="AV88" i="3" s="1"/>
  <c r="AV89" i="3" s="1"/>
  <c r="AV90" i="3" s="1"/>
  <c r="AV91" i="3" s="1"/>
  <c r="AV92" i="3" s="1"/>
  <c r="AV93" i="3" s="1"/>
  <c r="AV94" i="3" s="1"/>
  <c r="AV95" i="3" s="1"/>
  <c r="AV96" i="3" s="1"/>
  <c r="AV97" i="3" s="1"/>
  <c r="AV98" i="3" s="1"/>
  <c r="AV99" i="3" s="1"/>
  <c r="AV100" i="3" s="1"/>
  <c r="AV101" i="3" s="1"/>
  <c r="AV102" i="3" s="1"/>
  <c r="AV103" i="3" s="1"/>
  <c r="AV104" i="3" s="1"/>
  <c r="AV105" i="3" s="1"/>
  <c r="AV106" i="3" s="1"/>
  <c r="AV107" i="3" s="1"/>
  <c r="AV108" i="3" s="1"/>
  <c r="AV109" i="3" s="1"/>
  <c r="AV110" i="3" s="1"/>
  <c r="AV111" i="3" s="1"/>
  <c r="AV112" i="3" s="1"/>
  <c r="AV113" i="3" s="1"/>
  <c r="AV114" i="3" s="1"/>
  <c r="AV115" i="3" s="1"/>
  <c r="AV116" i="3" s="1"/>
  <c r="AV117" i="3" s="1"/>
  <c r="AV118" i="3" s="1"/>
  <c r="AV119" i="3" s="1"/>
  <c r="AV120" i="3" s="1"/>
  <c r="AV121" i="3" s="1"/>
  <c r="AV122" i="3" s="1"/>
  <c r="AV123" i="3" s="1"/>
  <c r="AV124" i="3" s="1"/>
  <c r="AV125" i="3" s="1"/>
  <c r="AV126" i="3" s="1"/>
  <c r="AV127" i="3" s="1"/>
  <c r="AV128" i="3" s="1"/>
  <c r="AV129" i="3" s="1"/>
  <c r="AV130" i="3" s="1"/>
  <c r="AV131" i="3" s="1"/>
  <c r="AV132" i="3" s="1"/>
  <c r="AV133" i="3" s="1"/>
  <c r="AV134" i="3" s="1"/>
  <c r="AV135" i="3" s="1"/>
  <c r="AV136" i="3" s="1"/>
  <c r="AV137" i="3" s="1"/>
  <c r="AV138" i="3" s="1"/>
  <c r="AV139" i="3" s="1"/>
  <c r="AV140" i="3" s="1"/>
  <c r="AV141" i="3" s="1"/>
  <c r="AV142" i="3" s="1"/>
  <c r="AV143" i="3" s="1"/>
  <c r="AV144" i="3" s="1"/>
  <c r="AV145" i="3" s="1"/>
  <c r="AV146" i="3" s="1"/>
  <c r="AV147" i="3" s="1"/>
  <c r="AV148" i="3" s="1"/>
  <c r="AV149" i="3" s="1"/>
  <c r="AV150" i="3" s="1"/>
  <c r="AV151" i="3" s="1"/>
  <c r="AV152" i="3" s="1"/>
  <c r="AV153" i="3" s="1"/>
  <c r="AV154" i="3" s="1"/>
  <c r="AV155" i="3" s="1"/>
  <c r="AV156" i="3" s="1"/>
  <c r="AV157" i="3" s="1"/>
  <c r="AV158" i="3" s="1"/>
  <c r="AV159" i="3" s="1"/>
  <c r="AV160" i="3" s="1"/>
  <c r="AV161" i="3" s="1"/>
  <c r="AV162" i="3" s="1"/>
  <c r="AV163" i="3" s="1"/>
  <c r="AV164" i="3" s="1"/>
  <c r="AV165" i="3" s="1"/>
  <c r="AV166" i="3" s="1"/>
  <c r="AV167" i="3" s="1"/>
  <c r="AV168" i="3" s="1"/>
  <c r="AV169" i="3" s="1"/>
  <c r="AV170" i="3" s="1"/>
  <c r="AV171" i="3" s="1"/>
  <c r="AV172" i="3" s="1"/>
  <c r="AV173" i="3" s="1"/>
  <c r="AV174" i="3" s="1"/>
  <c r="AV175" i="3" s="1"/>
  <c r="AV176" i="3" s="1"/>
  <c r="AV177" i="3" s="1"/>
  <c r="AV178" i="3" s="1"/>
  <c r="AV179" i="3" s="1"/>
  <c r="AV180" i="3" s="1"/>
  <c r="AV181" i="3" s="1"/>
  <c r="AV182" i="3" s="1"/>
  <c r="AV183" i="3" s="1"/>
  <c r="AV184" i="3" s="1"/>
  <c r="AV185" i="3" s="1"/>
  <c r="AV186" i="3" s="1"/>
  <c r="AV187" i="3" s="1"/>
  <c r="AV188" i="3" s="1"/>
  <c r="AV189" i="3" s="1"/>
  <c r="AV190" i="3" s="1"/>
  <c r="AV191" i="3" s="1"/>
  <c r="AV192" i="3" s="1"/>
  <c r="AV193" i="3" s="1"/>
  <c r="AV194" i="3" s="1"/>
  <c r="AV195" i="3" s="1"/>
  <c r="AV196" i="3" s="1"/>
  <c r="AV197" i="3" s="1"/>
  <c r="AV198" i="3" s="1"/>
  <c r="AV199" i="3" s="1"/>
  <c r="AV200" i="3" s="1"/>
  <c r="AV201" i="3" s="1"/>
  <c r="AV202" i="3" s="1"/>
  <c r="AV203" i="3" s="1"/>
  <c r="AV204" i="3" s="1"/>
  <c r="AV205" i="3" s="1"/>
  <c r="AV206" i="3" s="1"/>
  <c r="AV207" i="3" s="1"/>
  <c r="AV208" i="3" s="1"/>
  <c r="AV209" i="3" s="1"/>
  <c r="AV210" i="3" s="1"/>
  <c r="AV211" i="3" s="1"/>
  <c r="AV212" i="3" s="1"/>
  <c r="F228" i="3" l="1"/>
  <c r="G227" i="3"/>
  <c r="I23" i="3"/>
  <c r="I22" i="3"/>
  <c r="I26" i="3"/>
  <c r="I24" i="3"/>
  <c r="I25" i="3"/>
  <c r="I21" i="3"/>
  <c r="Z10" i="3"/>
  <c r="AA10" i="3"/>
  <c r="AB10" i="3"/>
  <c r="G228" i="3" l="1"/>
  <c r="F229" i="3"/>
  <c r="G229" i="3" l="1"/>
  <c r="F230" i="3"/>
  <c r="G230" i="3" l="1"/>
  <c r="F231" i="3"/>
  <c r="F232" i="3" l="1"/>
  <c r="G231" i="3"/>
  <c r="G232" i="3" l="1"/>
  <c r="F233" i="3"/>
  <c r="G233" i="3" l="1"/>
  <c r="F234" i="3"/>
  <c r="G234" i="3" l="1"/>
  <c r="F235" i="3"/>
  <c r="F236" i="3" l="1"/>
  <c r="G235" i="3"/>
  <c r="F237" i="3" l="1"/>
  <c r="G236" i="3"/>
  <c r="F238" i="3" l="1"/>
  <c r="G237" i="3"/>
  <c r="F239" i="3" l="1"/>
  <c r="G238" i="3"/>
  <c r="F240" i="3" l="1"/>
  <c r="G239" i="3"/>
  <c r="G240" i="3" l="1"/>
  <c r="F241" i="3"/>
  <c r="F242" i="3" l="1"/>
  <c r="G241" i="3"/>
  <c r="F243" i="3" l="1"/>
  <c r="G242" i="3"/>
  <c r="F244" i="3" l="1"/>
  <c r="G243" i="3"/>
  <c r="F245" i="3" l="1"/>
  <c r="G244" i="3"/>
  <c r="G245" i="3" l="1"/>
  <c r="F246" i="3"/>
  <c r="F247" i="3" l="1"/>
  <c r="G246" i="3"/>
  <c r="F248" i="3" l="1"/>
  <c r="G247" i="3"/>
  <c r="G248" i="3" l="1"/>
  <c r="F249" i="3"/>
  <c r="F250" i="3" l="1"/>
  <c r="G249" i="3"/>
  <c r="F251" i="3" l="1"/>
  <c r="G250" i="3"/>
  <c r="F252" i="3" l="1"/>
  <c r="G251" i="3"/>
  <c r="G252" i="3" l="1"/>
  <c r="F253" i="3"/>
  <c r="G253" i="3" l="1"/>
  <c r="F254" i="3"/>
  <c r="F255" i="3" l="1"/>
  <c r="G254" i="3"/>
  <c r="F256" i="3" l="1"/>
  <c r="G255" i="3"/>
  <c r="F257" i="3" l="1"/>
  <c r="G256" i="3"/>
  <c r="F258" i="3" l="1"/>
  <c r="G257" i="3"/>
  <c r="F259" i="3" l="1"/>
  <c r="G258" i="3"/>
  <c r="F260" i="3" l="1"/>
  <c r="G259" i="3"/>
  <c r="G260" i="3" l="1"/>
  <c r="F261" i="3"/>
  <c r="F262" i="3" l="1"/>
  <c r="G261" i="3"/>
  <c r="F263" i="3" l="1"/>
  <c r="G262" i="3"/>
  <c r="F264" i="3" l="1"/>
  <c r="G263" i="3"/>
  <c r="F265" i="3" l="1"/>
  <c r="G264" i="3"/>
  <c r="F266" i="3" l="1"/>
  <c r="G265" i="3"/>
  <c r="F267" i="3" l="1"/>
  <c r="G266" i="3"/>
  <c r="F268" i="3" l="1"/>
  <c r="G267" i="3"/>
  <c r="G268" i="3" l="1"/>
  <c r="F269" i="3"/>
  <c r="F270" i="3" l="1"/>
  <c r="G269" i="3"/>
  <c r="F271" i="3" l="1"/>
  <c r="G270" i="3"/>
  <c r="F272" i="3" l="1"/>
  <c r="G271" i="3"/>
  <c r="G272" i="3" l="1"/>
  <c r="F273" i="3"/>
  <c r="F274" i="3" l="1"/>
  <c r="G273" i="3"/>
  <c r="F275" i="3" l="1"/>
  <c r="G274" i="3"/>
  <c r="F276" i="3" l="1"/>
  <c r="G275" i="3"/>
  <c r="F277" i="3" l="1"/>
  <c r="G276" i="3"/>
  <c r="G277" i="3" l="1"/>
  <c r="F278" i="3"/>
  <c r="F279" i="3" l="1"/>
  <c r="G278" i="3"/>
  <c r="F280" i="3" l="1"/>
  <c r="G279" i="3"/>
  <c r="F281" i="3" l="1"/>
  <c r="G280" i="3"/>
  <c r="F282" i="3" l="1"/>
  <c r="G281" i="3"/>
  <c r="F283" i="3" l="1"/>
  <c r="G282" i="3"/>
  <c r="F284" i="3" l="1"/>
  <c r="G283" i="3"/>
  <c r="F285" i="3" l="1"/>
  <c r="G284" i="3"/>
  <c r="G285" i="3" l="1"/>
  <c r="F286" i="3"/>
  <c r="F287" i="3" l="1"/>
  <c r="G286" i="3"/>
  <c r="F288" i="3" l="1"/>
  <c r="G287" i="3"/>
  <c r="F289" i="3" l="1"/>
  <c r="G288" i="3"/>
  <c r="F290" i="3" l="1"/>
  <c r="G289" i="3"/>
  <c r="F291" i="3" l="1"/>
  <c r="G290" i="3"/>
  <c r="F292" i="3" l="1"/>
  <c r="G291" i="3"/>
  <c r="F293" i="3" l="1"/>
  <c r="G292" i="3"/>
  <c r="G293" i="3" l="1"/>
  <c r="F294" i="3"/>
  <c r="F295" i="3" l="1"/>
  <c r="G294" i="3"/>
  <c r="F296" i="3" l="1"/>
  <c r="G295" i="3"/>
  <c r="F297" i="3" l="1"/>
  <c r="G296" i="3"/>
  <c r="F298" i="3" l="1"/>
  <c r="G297" i="3"/>
  <c r="F299" i="3" l="1"/>
  <c r="G298" i="3"/>
  <c r="F300" i="3" l="1"/>
  <c r="G299" i="3"/>
  <c r="F301" i="3" l="1"/>
  <c r="G300" i="3"/>
  <c r="G301" i="3" l="1"/>
  <c r="F302" i="3"/>
  <c r="F303" i="3" l="1"/>
  <c r="G302" i="3"/>
  <c r="F304" i="3" l="1"/>
  <c r="G303" i="3"/>
  <c r="F305" i="3" l="1"/>
  <c r="G304" i="3"/>
  <c r="F306" i="3" l="1"/>
  <c r="G305" i="3"/>
  <c r="F307" i="3" l="1"/>
  <c r="G306" i="3"/>
  <c r="F308" i="3" l="1"/>
  <c r="G307" i="3"/>
  <c r="F309" i="3" l="1"/>
  <c r="G308" i="3"/>
  <c r="G309" i="3" l="1"/>
  <c r="F310" i="3"/>
  <c r="F311" i="3" l="1"/>
  <c r="G310" i="3"/>
  <c r="F312" i="3" l="1"/>
  <c r="G311" i="3"/>
  <c r="F313" i="3" l="1"/>
  <c r="G312" i="3"/>
  <c r="F314" i="3" l="1"/>
  <c r="G313" i="3"/>
  <c r="F315" i="3" l="1"/>
  <c r="G314" i="3"/>
  <c r="F316" i="3" l="1"/>
  <c r="G315" i="3"/>
  <c r="F317" i="3" l="1"/>
  <c r="G316" i="3"/>
  <c r="F318" i="3" l="1"/>
  <c r="G317" i="3"/>
  <c r="F319" i="3" l="1"/>
  <c r="G319" i="3" s="1"/>
  <c r="G10" i="3" s="1"/>
  <c r="G318" i="3"/>
</calcChain>
</file>

<file path=xl/sharedStrings.xml><?xml version="1.0" encoding="utf-8"?>
<sst xmlns="http://schemas.openxmlformats.org/spreadsheetml/2006/main" count="4037" uniqueCount="1328">
  <si>
    <t>LOS PRECIOS O DESCRIPCIONES QUE INTENTAS ACTUALIZAR NO PUEDEN SER MÁS ANTIGUOS QUE LOS EXISTENTES</t>
  </si>
  <si>
    <t>asdf</t>
  </si>
  <si>
    <t>Existen alarmas en el proyecto. No se permite imprimir.</t>
  </si>
  <si>
    <t>Información general</t>
  </si>
  <si>
    <t>Nombre del proyecto</t>
  </si>
  <si>
    <t>Max 25 caracteres. Por ejemplo: Vivienda Aislada, Opción SR, SR con Aerotermia, etc</t>
  </si>
  <si>
    <t>()</t>
  </si>
  <si>
    <t>Información para la Memoria Técnica</t>
  </si>
  <si>
    <t>Comentarios/Ref externa</t>
  </si>
  <si>
    <t>(numero del 001-999)</t>
  </si>
  <si>
    <t>Cambia los datos del cliente</t>
  </si>
  <si>
    <t>Autor del estudio (Giacomini)</t>
  </si>
  <si>
    <t>-</t>
  </si>
  <si>
    <t>Peticionario interno (Giacomini)</t>
  </si>
  <si>
    <t>*</t>
  </si>
  <si>
    <t>Peticionario Externo (tipo)</t>
  </si>
  <si>
    <t>Distribuidor</t>
  </si>
  <si>
    <t>Peticionario Externo (quien es)</t>
  </si>
  <si>
    <t>¿Requiere dibujar circuitos?</t>
  </si>
  <si>
    <t>V1</t>
  </si>
  <si>
    <t>Contactos Giacomini</t>
  </si>
  <si>
    <t>Prescriptor Giacomini (si procede)</t>
  </si>
  <si>
    <t>Contactos automáticos</t>
  </si>
  <si>
    <t>Area Manager (si es diferente)</t>
  </si>
  <si>
    <t>Delegado Comercial de la Zona de la Obra (si es diferente)</t>
  </si>
  <si>
    <t>Giacomaniacos</t>
  </si>
  <si>
    <t>Promotora/Autopromotora/Fabricante Industrializado</t>
  </si>
  <si>
    <t>Promotora</t>
  </si>
  <si>
    <t>Arquitectura</t>
  </si>
  <si>
    <t>Ingeniería</t>
  </si>
  <si>
    <t>Constructora</t>
  </si>
  <si>
    <t>Instaladora / Mantenedora / ESE</t>
  </si>
  <si>
    <t>Instaladora</t>
  </si>
  <si>
    <t>Estudio realizado por:</t>
  </si>
  <si>
    <t>Cambia los datos del proyectista</t>
  </si>
  <si>
    <t>Giacomini España SL</t>
  </si>
  <si>
    <t>Area mánager / agente comercial</t>
  </si>
  <si>
    <t>+34 93 884 10 01</t>
  </si>
  <si>
    <t>Para:</t>
  </si>
  <si>
    <t>Alcance de este estudio</t>
  </si>
  <si>
    <t>Nº oferta, descuentos…</t>
  </si>
  <si>
    <t>Si</t>
  </si>
  <si>
    <t>Tipo de Producción CALEFACCIÓN / CLIMA</t>
  </si>
  <si>
    <t>Individual</t>
  </si>
  <si>
    <t>Valorar demanda en ACS</t>
  </si>
  <si>
    <t>Tipo de Producción ACS</t>
  </si>
  <si>
    <t>Valorar sistema radiante</t>
  </si>
  <si>
    <t>SUELO</t>
  </si>
  <si>
    <t>Valorar demanda en Ventilación</t>
  </si>
  <si>
    <t>Valorar tratamiento de aire recirculado (Fan-coils)</t>
  </si>
  <si>
    <t>Valorar instalación de control</t>
  </si>
  <si>
    <t>BASIC</t>
  </si>
  <si>
    <t>Valorar instalación eléctrica (para SMART COMFORT)</t>
  </si>
  <si>
    <t>Valorar estimación de Mano de obra necesaria</t>
  </si>
  <si>
    <t>Valorar Puesta en marcha y mantenimiento</t>
  </si>
  <si>
    <t>Analizar Retorno Instalación Fotovoltaica (kWp FV instalado)</t>
  </si>
  <si>
    <t>kW pico instalados</t>
  </si>
  <si>
    <t>Introducir la potencia en kW (entre 0 y 5)</t>
  </si>
  <si>
    <t>Pérdidas del sistema FV</t>
  </si>
  <si>
    <t>Indicar las pérdidas (por defecto 15 %)</t>
  </si>
  <si>
    <t>Baleares</t>
  </si>
  <si>
    <t>Se utiliza para establecer las condiciones de proyecto</t>
  </si>
  <si>
    <t>Altitud (si es diferente de la capital)</t>
  </si>
  <si>
    <t>Unifamiliar</t>
  </si>
  <si>
    <t>Nuevo / Reforma</t>
  </si>
  <si>
    <t>Edificios nuevos</t>
  </si>
  <si>
    <t>Tipo de construcción</t>
  </si>
  <si>
    <t>Edificio Aislado   (4 _fachadas)</t>
  </si>
  <si>
    <t>Tipo de aislamiento</t>
  </si>
  <si>
    <t>1: Cuadrado. 2: rectancular 2x1, etc.</t>
  </si>
  <si>
    <t>% de la superficie de la fachada destinada a ventanas</t>
  </si>
  <si>
    <t>S</t>
  </si>
  <si>
    <t>La orientación de una de las fachadas con mayor superficie</t>
  </si>
  <si>
    <t>Desviación en º respecto a la orientación anterior</t>
  </si>
  <si>
    <t>FGS</t>
  </si>
  <si>
    <t>Horas de Ventilación mecánica VMC</t>
  </si>
  <si>
    <t>24h</t>
  </si>
  <si>
    <t>Normalmente son 24h</t>
  </si>
  <si>
    <t>Zona Climática (Altitud)</t>
  </si>
  <si>
    <t xml:space="preserve">Carga térmica en calefacción (W/m2) </t>
  </si>
  <si>
    <t>W/m2</t>
  </si>
  <si>
    <t xml:space="preserve">Carga térmica en refrigeración (W/m2) </t>
  </si>
  <si>
    <t>Ocup. + VMC Sensible</t>
  </si>
  <si>
    <t xml:space="preserve">Demanda de energía (kWh/m2 año) </t>
  </si>
  <si>
    <t>Ocup + VMC Latente</t>
  </si>
  <si>
    <t>Consumo final de energía (kWh/m2 año)</t>
  </si>
  <si>
    <t>Estructural</t>
  </si>
  <si>
    <t>Consumo final de energía (€ año) / m2</t>
  </si>
  <si>
    <t>Consumo final de energía (€ año)</t>
  </si>
  <si>
    <t>Superfície Útil</t>
  </si>
  <si>
    <t>Valor medio €/m2</t>
  </si>
  <si>
    <t>Mantenimiento</t>
  </si>
  <si>
    <t>Valor acumulado en 10 años (Inst. + Cons. + Mant.)</t>
  </si>
  <si>
    <t>Mostrar precios</t>
  </si>
  <si>
    <t>PVP</t>
  </si>
  <si>
    <t>Descuento general para PVR</t>
  </si>
  <si>
    <t>PVR es el precio de venta recomendado</t>
  </si>
  <si>
    <t>Descuento general para MAQUINARIA</t>
  </si>
  <si>
    <t>Descuento general para SR</t>
  </si>
  <si>
    <t>Precio €/h para estimación de Mano de obra</t>
  </si>
  <si>
    <t>Factor de corrección por dificultad OBRA</t>
  </si>
  <si>
    <t>Aplica una corrección a la estimación de trabajos de instalación</t>
  </si>
  <si>
    <t>Tiempo de desplazamiento por jornada</t>
  </si>
  <si>
    <t>Versión de programa</t>
  </si>
  <si>
    <t>GKPlay x22</t>
  </si>
  <si>
    <t>CAMBIAR USUARIO</t>
  </si>
  <si>
    <t>Usuario:</t>
  </si>
  <si>
    <t>GIACOMINI ESPAÑA</t>
  </si>
  <si>
    <t>Código:</t>
  </si>
  <si>
    <t>ACTUALIZACIONES</t>
  </si>
  <si>
    <t>Actualiza los PVP</t>
  </si>
  <si>
    <t>Idioma:</t>
  </si>
  <si>
    <t>ESPAÑOL</t>
  </si>
  <si>
    <t>ACTUALIZAR PRECIOS</t>
  </si>
  <si>
    <t>Buscar en:</t>
  </si>
  <si>
    <t>ACTUALIZAR DESCRIPCIONES</t>
  </si>
  <si>
    <t>Comentarios</t>
  </si>
  <si>
    <t>Solución personalizada</t>
  </si>
  <si>
    <t>Calefacción y refrigeración</t>
  </si>
  <si>
    <t>Calefacción/refrigeración</t>
  </si>
  <si>
    <t>Decisión 1</t>
  </si>
  <si>
    <t>Decision 2</t>
  </si>
  <si>
    <t>Herramientas</t>
  </si>
  <si>
    <t>Ciudad de provincia según CTE (SOLAR)</t>
  </si>
  <si>
    <t>Tipo de edificación</t>
  </si>
  <si>
    <t>Residencial Unifamiliar, cada vivienda suele tener varias plantas</t>
  </si>
  <si>
    <t>Residencial en altura, cada vivienda suele ocupar solo una planta</t>
  </si>
  <si>
    <t>Suelo radiante</t>
  </si>
  <si>
    <t>Techo radiante</t>
  </si>
  <si>
    <t>Regulación</t>
  </si>
  <si>
    <t>Solar</t>
  </si>
  <si>
    <t>Distribución hidráulica</t>
  </si>
  <si>
    <t>Mercado</t>
  </si>
  <si>
    <t>Idioma</t>
  </si>
  <si>
    <t>Config general</t>
  </si>
  <si>
    <t>Proyectista:</t>
  </si>
  <si>
    <t>AREA MANAGER DIFERENTE</t>
  </si>
  <si>
    <t>AP</t>
  </si>
  <si>
    <t>MR</t>
  </si>
  <si>
    <t>RC</t>
  </si>
  <si>
    <t>EP</t>
  </si>
  <si>
    <t>HC</t>
  </si>
  <si>
    <t>SE</t>
  </si>
  <si>
    <t>AGENTE DIFERENTE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</si>
  <si>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</si>
  <si>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</si>
  <si>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</si>
  <si>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</si>
  <si>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</si>
  <si>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</si>
  <si>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</si>
  <si>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</si>
  <si>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</si>
  <si>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PRODUCCIÓN</t>
  </si>
  <si>
    <t>Asignamos un generador a cada vivienda</t>
  </si>
  <si>
    <t>Centralizada</t>
  </si>
  <si>
    <t>Asignamos un generador (o conjunto) para el edificio</t>
  </si>
  <si>
    <t>Tipo de emisor radiante</t>
  </si>
  <si>
    <t>Dimensionamos el Suelo Radiante</t>
  </si>
  <si>
    <t>TECHO</t>
  </si>
  <si>
    <t>Dimensionamos el Techo radiante</t>
  </si>
  <si>
    <t>SUELO Y TECHO</t>
  </si>
  <si>
    <t>Dimensionamos Suelo y Techo radiante combinados</t>
  </si>
  <si>
    <t>Tipo de regulación</t>
  </si>
  <si>
    <t>Un sistema de control básico, que incluye solo actuadores, para que los controle otro sistema</t>
  </si>
  <si>
    <t>KLIMATRONIK</t>
  </si>
  <si>
    <t>Un paquete de control para sistemas radiantes en calefacción (refrescamiento únicamente en climas secos)</t>
  </si>
  <si>
    <t>Para sistemas radiantes en calefacción con función CRONO (refrescamiento únicamente en climas secos)</t>
  </si>
  <si>
    <t>KLIMATRONIK FAN</t>
  </si>
  <si>
    <t>Para sistemas radiantes combinados con fan-coils (refrescamiento solo en climas secos)</t>
  </si>
  <si>
    <t>KLIMATRONIK FAN HR</t>
  </si>
  <si>
    <t>Para sistemas radiantes combinados con fan-coils en cualquier clima</t>
  </si>
  <si>
    <t>KLIMADOMOTIC</t>
  </si>
  <si>
    <t>Para sistemas radiantes integrados en cualquier clima, control por APP</t>
  </si>
  <si>
    <t>KLIMADOMOTIC VMC</t>
  </si>
  <si>
    <t>Para sistemas radiantes integrados en cualquier clima, control por APP tambien de la ventilación</t>
  </si>
  <si>
    <t>Información…</t>
  </si>
  <si>
    <t>DATOS</t>
  </si>
  <si>
    <t>ACTIVO</t>
  </si>
  <si>
    <t>Configuración de la instalación</t>
  </si>
  <si>
    <t>Grupos hidraulicos para suelo y techo radiante</t>
  </si>
  <si>
    <t>Criterio de aplicación</t>
  </si>
  <si>
    <t>VMC</t>
  </si>
  <si>
    <t>Tipo de recuperador de calor</t>
  </si>
  <si>
    <t>COND CLIM</t>
  </si>
  <si>
    <t>Criterio de aplicación de recuperador</t>
  </si>
  <si>
    <t>POR VIVIENDA</t>
  </si>
  <si>
    <t>Eficiencia del recuperador de calor sensible</t>
  </si>
  <si>
    <t>Para recuperadores NO GIACOMINI</t>
  </si>
  <si>
    <t>Eficiencia del recuperador de calor latente</t>
  </si>
  <si>
    <t>Descontar de la CT los beneficios del RECUPERADOR</t>
  </si>
  <si>
    <t>SI</t>
  </si>
  <si>
    <t>Afecta al dimensionamiento del sistema radiante</t>
  </si>
  <si>
    <t>ºC</t>
  </si>
  <si>
    <t>Valor recomendado en impulsión:</t>
  </si>
  <si>
    <t>Módulos hidrónicos (Fan-Coils)</t>
  </si>
  <si>
    <t>Tipo de recuperador módulo Hidrónico</t>
  </si>
  <si>
    <t>Módulo hidrónico KFMW 7/12 INVERTER canalizable (30 Pa) GIACOMINI</t>
  </si>
  <si>
    <t>EN CADA DEPENDENCIA</t>
  </si>
  <si>
    <t>Criterio de selección</t>
  </si>
  <si>
    <t>Difusión para Tratamiento de aire</t>
  </si>
  <si>
    <t>INCLUIR DIFUSIÓN IMP. Y RET.</t>
  </si>
  <si>
    <t>Grupo hidraulico para módulo hidrónico</t>
  </si>
  <si>
    <t>SI (por col.)</t>
  </si>
  <si>
    <t>Factores de corrección para el dimensionamiento de equipos</t>
  </si>
  <si>
    <t>Entre 0,5 y 1,5</t>
  </si>
  <si>
    <t>Se recomienda aumentar el factor para bombas de calor en zonas frías</t>
  </si>
  <si>
    <t>FAN-COIL por vivienda</t>
  </si>
  <si>
    <t>Factores de corrección en la estimacion de la CT en calefacción</t>
  </si>
  <si>
    <t>CTE</t>
  </si>
  <si>
    <t>Carga térmica estructural mínima en invierno</t>
  </si>
  <si>
    <t>Aumenta en zonas climáticas frías</t>
  </si>
  <si>
    <t>Carga térmica estructural mínima en verano</t>
  </si>
  <si>
    <t>Factor de correción general para calefacción</t>
  </si>
  <si>
    <t xml:space="preserve"> -</t>
  </si>
  <si>
    <t>Se aplica a todas las cargas térmicas estimadas</t>
  </si>
  <si>
    <t>Permite calibrar las cargas en calor</t>
  </si>
  <si>
    <t>REGULACIÓN, USO</t>
  </si>
  <si>
    <t>Incluir Termostatos</t>
  </si>
  <si>
    <t>Incluir Termostatos en Baños y aseos</t>
  </si>
  <si>
    <t>cm</t>
  </si>
  <si>
    <t>Tipo de Panel Aislante sobre local CALEFACTADO (P1, P2...)</t>
  </si>
  <si>
    <t>R979GEY04 T50-h42-Rt 0,75</t>
  </si>
  <si>
    <t>Planta sobre local NO calefactado</t>
  </si>
  <si>
    <t>P0</t>
  </si>
  <si>
    <t>Entero entre 1 y 10 (recomendado 4cm)</t>
  </si>
  <si>
    <t>Conductividad Térmica del mortero</t>
  </si>
  <si>
    <t>W/mK</t>
  </si>
  <si>
    <t>Tubo PE-X GIACOTHERM con BAO 16x1,5</t>
  </si>
  <si>
    <t>Parket (máx 10 mm) Rt 0,057 m2K/W</t>
  </si>
  <si>
    <t>Temperatura superficial máxima del pavimento</t>
  </si>
  <si>
    <t>m2K/W</t>
  </si>
  <si>
    <t>Recomendado entre 4 y 6ºC, máximo 10ºC</t>
  </si>
  <si>
    <t>Valor entre 14 y 20 (recomendado 15ºC)</t>
  </si>
  <si>
    <t>m</t>
  </si>
  <si>
    <t>mmca</t>
  </si>
  <si>
    <t>R553FK - COL. LATON CON CAUDALIMETRO</t>
  </si>
  <si>
    <t>circuitos</t>
  </si>
  <si>
    <t>Tipo de control de temperatura en GH</t>
  </si>
  <si>
    <t>CTVAR-3P</t>
  </si>
  <si>
    <t>Recomendable para instalaciones de más de 100 m2</t>
  </si>
  <si>
    <t>Optimización de circuitos</t>
  </si>
  <si>
    <t>Por estimación</t>
  </si>
  <si>
    <t>Nº capas de chapas de ACERO en KLIMADRY</t>
  </si>
  <si>
    <t>Tipo de construccion de Suelo</t>
  </si>
  <si>
    <t>Antes de la tabiquería</t>
  </si>
  <si>
    <t>Indicar la altura real (normalmente entre 2,5 y 6m)</t>
  </si>
  <si>
    <t>%</t>
  </si>
  <si>
    <t>es el % de techo que se va a cubrir con paneles activos.</t>
  </si>
  <si>
    <t>Para estimación de superfície activable, entre 70% y 95%</t>
  </si>
  <si>
    <t>GKC-S</t>
  </si>
  <si>
    <t>En islas</t>
  </si>
  <si>
    <t>Distri bución a 2 o 4 tubos</t>
  </si>
  <si>
    <t>2T</t>
  </si>
  <si>
    <t>l/h</t>
  </si>
  <si>
    <t>°C</t>
  </si>
  <si>
    <t>Entre 2,5ºC (máximas prestaciones) y 5ªC(caudal óptimo)</t>
  </si>
  <si>
    <t>Tª imp. Agua en calefacción</t>
  </si>
  <si>
    <t>Se calcula automáticamente</t>
  </si>
  <si>
    <t>Tª imp. Agua en refrigeración</t>
  </si>
  <si>
    <t>1,15 para locales con elevada tasa de renovación</t>
  </si>
  <si>
    <t>1,3 para locales con elevada carga de insolación o sensible</t>
  </si>
  <si>
    <t>Valores por defecto</t>
  </si>
  <si>
    <t>Temperatura exterior mínima media en invierno (mínima tablas MET)</t>
  </si>
  <si>
    <t>Temperatura exterior húmeda mínima en invierno</t>
  </si>
  <si>
    <t>Temperatura exterior seca en verano</t>
  </si>
  <si>
    <t>Temperatura exterior húmeda en verano</t>
  </si>
  <si>
    <t>Según calidad del aislamiento</t>
  </si>
  <si>
    <t>W/m3</t>
  </si>
  <si>
    <t>12ºC para deshumectadores frigoríficos</t>
  </si>
  <si>
    <t>Qs aire exterior (invierno, de Text a Tint)</t>
  </si>
  <si>
    <t>Ql aire exterior (invierno, de Text a Tint)</t>
  </si>
  <si>
    <t>Prestaciones del aire de ventilación</t>
  </si>
  <si>
    <t>20ºC Para recuperadores de calor</t>
  </si>
  <si>
    <t>16ºC para baterías con agua a 7/12ºC</t>
  </si>
  <si>
    <t>a</t>
  </si>
  <si>
    <t>b</t>
  </si>
  <si>
    <t>Emisión de calor  (Timp. 35ºC)</t>
  </si>
  <si>
    <t>por local</t>
  </si>
  <si>
    <t>Absorción de calor</t>
  </si>
  <si>
    <t>TERMOREGULACIÓN</t>
  </si>
  <si>
    <t>BUS</t>
  </si>
  <si>
    <t>Compensación climática exterior (en KPM20)</t>
  </si>
  <si>
    <t>Modelo de cabezal</t>
  </si>
  <si>
    <t>R473 - NC</t>
  </si>
  <si>
    <t>Directo</t>
  </si>
  <si>
    <t>GIACOSUN</t>
  </si>
  <si>
    <t>Convencional (caso general)</t>
  </si>
  <si>
    <t>PSV 2,5 (vertical)</t>
  </si>
  <si>
    <t>º</t>
  </si>
  <si>
    <t>m2</t>
  </si>
  <si>
    <t>Ud.</t>
  </si>
  <si>
    <t>Inclinado</t>
  </si>
  <si>
    <t>L</t>
  </si>
  <si>
    <t>Integración TT</t>
  </si>
  <si>
    <t>BC1</t>
  </si>
  <si>
    <t>Calidad del aislamiento (para CT)</t>
  </si>
  <si>
    <t>Tipo de tubo</t>
  </si>
  <si>
    <t>TUBOS PEXas AUTOFIJACIÓN</t>
  </si>
  <si>
    <t>TUBOS PEX</t>
  </si>
  <si>
    <t>Paso</t>
  </si>
  <si>
    <t>PANEL AISLANTE</t>
  </si>
  <si>
    <t>Longitudes máximas recomendadas</t>
  </si>
  <si>
    <t>Pavimento</t>
  </si>
  <si>
    <t>Tipo de colector para suelo</t>
  </si>
  <si>
    <t>Tipo de colector para Techo</t>
  </si>
  <si>
    <t>COLECTORES DB LOW FLOW</t>
  </si>
  <si>
    <t>COLECTORES LATÓN</t>
  </si>
  <si>
    <t>COLECTORES TECNOPOLIMERO</t>
  </si>
  <si>
    <t>COLECTORES INOX</t>
  </si>
  <si>
    <t>OTROS COLECTORES LATÓN</t>
  </si>
  <si>
    <t>Subcentral</t>
  </si>
  <si>
    <t>Decisión</t>
  </si>
  <si>
    <t>Caudal máximo</t>
  </si>
  <si>
    <t>DT SUELO</t>
  </si>
  <si>
    <t>Selecciona tipo de regulación</t>
  </si>
  <si>
    <t>Control de bomba</t>
  </si>
  <si>
    <t>Programación vía BUS</t>
  </si>
  <si>
    <t>Control de cabezales</t>
  </si>
  <si>
    <t>Display para BUS</t>
  </si>
  <si>
    <t>Termostato según regulación escogida</t>
  </si>
  <si>
    <t>Separadores hidráulicos</t>
  </si>
  <si>
    <t>Tipo de techo</t>
  </si>
  <si>
    <t>Techo metálico Contínuo o en Islas</t>
  </si>
  <si>
    <t>Contínuo</t>
  </si>
  <si>
    <t>Temperaturas de impulsión</t>
  </si>
  <si>
    <t>Montaje panel</t>
  </si>
  <si>
    <t>TRATAMIENTO AIRE EXTERIOR</t>
  </si>
  <si>
    <t>Recuperador 40%</t>
  </si>
  <si>
    <t>Recuperador 50%</t>
  </si>
  <si>
    <t>Recuperador 60%</t>
  </si>
  <si>
    <t>Recuperador 70%</t>
  </si>
  <si>
    <t>Recuperador 80%</t>
  </si>
  <si>
    <t>Recuperador 90%</t>
  </si>
  <si>
    <t>100 % tratado</t>
  </si>
  <si>
    <t>OPTIMIZACIÓN SUELO</t>
  </si>
  <si>
    <t>Por cálculo</t>
  </si>
  <si>
    <t>Capas KLIMADRY</t>
  </si>
  <si>
    <t>GRUPO HIDRAULICO</t>
  </si>
  <si>
    <t>TIPO DE RECUPERADOR</t>
  </si>
  <si>
    <t>CRITERIO DE SELECCIÓN DE RECUPERADOR</t>
  </si>
  <si>
    <t>REC</t>
  </si>
  <si>
    <t>FAN</t>
  </si>
  <si>
    <t>Solo para equipos individuales</t>
  </si>
  <si>
    <t>Recomendado para grandes viviendas</t>
  </si>
  <si>
    <t>Recomendado para viviendas de hasta 300 m2</t>
  </si>
  <si>
    <t>Recomendado para viviendas de hasta 100m2</t>
  </si>
  <si>
    <t>Recomendado para viviendas de hasta 300 m2 por planta</t>
  </si>
  <si>
    <t>Recomendado para viviendas de hasta 100m2 por planta</t>
  </si>
  <si>
    <t>TIPO DE FANCOIL</t>
  </si>
  <si>
    <t>CRITERIO DE SELECCIÓN DE FAN-COIL</t>
  </si>
  <si>
    <t>Dimensionado para tratar la carga térmica interior</t>
  </si>
  <si>
    <t>Dimensionado para tratar la carga térmica interior y ventilación</t>
  </si>
  <si>
    <t>Dimensionado para tratar la carga térmica interior descontando la aportación del radiante</t>
  </si>
  <si>
    <t>Dimensionado para tratar la carga térmica interior y ventilación descontando la aportación del radiante</t>
  </si>
  <si>
    <t>tema difusión</t>
  </si>
  <si>
    <t>PLANTA</t>
  </si>
  <si>
    <t>Despues de la tabiquería</t>
  </si>
  <si>
    <t>ZONAS Y SUPERFÍCIES</t>
  </si>
  <si>
    <t>Edificio Escalera Portal Grupo 1</t>
  </si>
  <si>
    <t>Planta</t>
  </si>
  <si>
    <t>VIVIENDA TIPO</t>
  </si>
  <si>
    <t>NOMBRE DE LA ZONA</t>
  </si>
  <si>
    <t>m²</t>
  </si>
  <si>
    <t>AUX 1</t>
  </si>
  <si>
    <t>AUX 2</t>
  </si>
  <si>
    <t>AUX 3</t>
  </si>
  <si>
    <t>AUX 4</t>
  </si>
  <si>
    <t>AUX 5</t>
  </si>
  <si>
    <t>Montse Figuerola</t>
  </si>
  <si>
    <t>R979GEY05 T50-h49-Rt 1,25</t>
  </si>
  <si>
    <t>GH por planta</t>
  </si>
  <si>
    <t>Recuperador KHRH sensible horizontal de GIACOMINI</t>
  </si>
  <si>
    <t>CT INT+AE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</si>
  <si>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</si>
  <si>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</si>
  <si>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</si>
  <si>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</si>
  <si>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</si>
  <si>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</si>
  <si>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</si>
  <si>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</si>
  <si>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</si>
  <si>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</si>
  <si>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PE</t>
  </si>
  <si>
    <t>PS1</t>
  </si>
  <si>
    <t>PS2</t>
  </si>
  <si>
    <t>PS3</t>
  </si>
  <si>
    <t>PS4</t>
  </si>
  <si>
    <t>PS5</t>
  </si>
  <si>
    <t>CTE 2006 (valores máximos)</t>
  </si>
  <si>
    <t>Vivienda/ subzona/ Puerta / Grupo para colector, etc</t>
  </si>
  <si>
    <t>Incluir Termostatos en Cocinas</t>
  </si>
  <si>
    <t>Sup Útil (MAX 40m2)</t>
  </si>
  <si>
    <t>Valorar demanda y producción en Calefacción</t>
  </si>
  <si>
    <t>Valorar demanda y producción en refrescamiento/refrigeración</t>
  </si>
  <si>
    <t>P0A-</t>
  </si>
  <si>
    <t>DT</t>
  </si>
  <si>
    <t>FLL</t>
  </si>
  <si>
    <t>Sergio Espiñeira
Tel. +34 661 292 431
sergio.espineira@giacomini.com</t>
  </si>
  <si>
    <t/>
  </si>
  <si>
    <t>Sólo calefacción</t>
  </si>
  <si>
    <t>ACTIVIDADES</t>
  </si>
  <si>
    <t>Fabricante Industrializado</t>
  </si>
  <si>
    <t>Autopromotora</t>
  </si>
  <si>
    <t>Mantenedora</t>
  </si>
  <si>
    <t>ESE</t>
  </si>
  <si>
    <t>GIACOMINI PORTUGAL</t>
  </si>
  <si>
    <t>DCG ESPAÑA</t>
  </si>
  <si>
    <t>PORTUGUÊS</t>
  </si>
  <si>
    <t>ITALIANO</t>
  </si>
  <si>
    <t>ENGLISH</t>
  </si>
  <si>
    <t>FRANÇAISE</t>
  </si>
  <si>
    <t>IT2</t>
  </si>
  <si>
    <t>EN2</t>
  </si>
  <si>
    <t>FR2</t>
  </si>
  <si>
    <t>PT2</t>
  </si>
  <si>
    <t>Alberto Peláez</t>
  </si>
  <si>
    <t>+34 677 484 805</t>
  </si>
  <si>
    <t>Miguel Angel Ramos</t>
  </si>
  <si>
    <t>+34 671 556 062</t>
  </si>
  <si>
    <t>Ramon Campillo</t>
  </si>
  <si>
    <t>+34 687 534 435</t>
  </si>
  <si>
    <t>Fernando Delgado</t>
  </si>
  <si>
    <t>FD</t>
  </si>
  <si>
    <t>+34 629 802 424</t>
  </si>
  <si>
    <t>Javier Moreno</t>
  </si>
  <si>
    <t>JM</t>
  </si>
  <si>
    <t>+34 610 778 788</t>
  </si>
  <si>
    <t>Fernando Antón</t>
  </si>
  <si>
    <t>FA</t>
  </si>
  <si>
    <t>+34 660 168 399</t>
  </si>
  <si>
    <t>Rafael Delgado</t>
  </si>
  <si>
    <t>RD</t>
  </si>
  <si>
    <t>+34 619 044 912</t>
  </si>
  <si>
    <t>Eduardo Barragán</t>
  </si>
  <si>
    <t>EB</t>
  </si>
  <si>
    <t>+34 656 930 813</t>
  </si>
  <si>
    <t>Álvaro Peña</t>
  </si>
  <si>
    <t>AV</t>
  </si>
  <si>
    <t>+34 644 187 189</t>
  </si>
  <si>
    <t>Román Jordá</t>
  </si>
  <si>
    <t>RJ</t>
  </si>
  <si>
    <t>+34 620 971 561</t>
  </si>
  <si>
    <t>Jesús Arcas</t>
  </si>
  <si>
    <t>JA</t>
  </si>
  <si>
    <t>+34 606 306 260</t>
  </si>
  <si>
    <t>Eloi Pi</t>
  </si>
  <si>
    <t>+34 609 759 337</t>
  </si>
  <si>
    <t>Manuel del Pozo</t>
  </si>
  <si>
    <t>MP</t>
  </si>
  <si>
    <t>+34 622 248 075</t>
  </si>
  <si>
    <t>Fernando Llodrà</t>
  </si>
  <si>
    <t>+34 664 550 267</t>
  </si>
  <si>
    <t>Higinio Caro</t>
  </si>
  <si>
    <t>+34 607 16 95 26</t>
  </si>
  <si>
    <t>Igor Cortazar</t>
  </si>
  <si>
    <t>IC</t>
  </si>
  <si>
    <t>+34 696 827 529</t>
  </si>
  <si>
    <t>Sergio Espiñeira</t>
  </si>
  <si>
    <t>+34 661 292 431</t>
  </si>
  <si>
    <t>+34 938 841 001</t>
  </si>
  <si>
    <t>Sergi Alcón</t>
  </si>
  <si>
    <t>Marc Vilasis</t>
  </si>
  <si>
    <t>Eloi Pi
Tel. +34 609 759 337
eloi.pi@giacomini.com</t>
  </si>
  <si>
    <t>Higinio Caro
Tel. +34 607 16 95 26
higinio.caro@giacomini.com</t>
  </si>
  <si>
    <t>-
Tel. -</t>
  </si>
  <si>
    <t xml:space="preserve"> ºC</t>
  </si>
  <si>
    <t>Anterior CTE</t>
  </si>
  <si>
    <t>Anterior a 1988</t>
  </si>
  <si>
    <t>Tubo AUTOFIJACION PEXa con BAO 16x1,8</t>
  </si>
  <si>
    <t>Tubo AUTOFIJACION PEXa con BAO 16x2</t>
  </si>
  <si>
    <t>Tubo AUTOFIJACION PEXa con BAO 20x2</t>
  </si>
  <si>
    <t>Tubo PE-X GX con BAO 16x1,8</t>
  </si>
  <si>
    <t>Tubo PE-X GIACOTHERM(T) con BAO 16x2</t>
  </si>
  <si>
    <t>Tubo PE-X GIACOTHERM(T) con BAO 17x2</t>
  </si>
  <si>
    <t>Tubo PE-X GIACOTHERM(T) con BAO 18x2</t>
  </si>
  <si>
    <t>Tubo PE-X GIACOTHERM(T) con BAO 20x2</t>
  </si>
  <si>
    <t>Tubo PE-X AL PE-X 16x2</t>
  </si>
  <si>
    <t xml:space="preserve">Tubo PE-X AL PE-X 20x2 </t>
  </si>
  <si>
    <t>KLIMADRY</t>
  </si>
  <si>
    <t>R979Y043 T50-h32-Rt 0,4</t>
  </si>
  <si>
    <t>R979Y044 T50-h42-Rt 0,75</t>
  </si>
  <si>
    <t>R979Y045 T50-h52-Rt 1</t>
  </si>
  <si>
    <t>R979Y046 T50-h62-Rt 1,25</t>
  </si>
  <si>
    <t>R979Y047 T50-h75-Rt 1,5</t>
  </si>
  <si>
    <t>R982QY013 T50-h37-Rt0,75</t>
  </si>
  <si>
    <t>R982QY015 T50-h50-Rt 1,12</t>
  </si>
  <si>
    <t>SPIDER R979SY001 T50-h22</t>
  </si>
  <si>
    <t>SPIDER R979SY011 T50-h22</t>
  </si>
  <si>
    <t>SPIDER R979SY021 T50-h28-Rt 0,18</t>
  </si>
  <si>
    <t>SPIDER R979SY005 T50-h15</t>
  </si>
  <si>
    <t>SPIDER R979SY025 T50-h21-Rt 0,18</t>
  </si>
  <si>
    <t>SPIDER+LISO R979SY011+Rt75 T50-h49-Rt 0,75</t>
  </si>
  <si>
    <t>SPIDER+LISO R979SY011+Rt125 T50-h69-Rt 1,25</t>
  </si>
  <si>
    <t>SPIDER+LISO R979SY011+ACU75 T50-h47-Rt 0,75</t>
  </si>
  <si>
    <t>R882VY403 h23 - Rt 0,75</t>
  </si>
  <si>
    <t>R882VY405 h38 - Rt 1,25</t>
  </si>
  <si>
    <t>R882VY412 h20 - Rt 0,56</t>
  </si>
  <si>
    <t>PANELES LISOS CON FILM</t>
  </si>
  <si>
    <t>R981BY003 T50-h30-Rt 0,91</t>
  </si>
  <si>
    <t>R981BY004 T50-h40-Rt 1,21</t>
  </si>
  <si>
    <t>R981BY005 T50-h50-Rt 1,52</t>
  </si>
  <si>
    <t>R981BY006 T50-h60-Rt 1,82</t>
  </si>
  <si>
    <t>R981EY001 T50-h27-Rt 0,75</t>
  </si>
  <si>
    <t>R981EY002 T50-h45-Rt 1,25</t>
  </si>
  <si>
    <t>R981EY101 T50-h25-Rt 0,75</t>
  </si>
  <si>
    <t>R981EY102 T50-h20-Rt 0,5</t>
  </si>
  <si>
    <t>R981EY201 T50-h17-Rt 0,5</t>
  </si>
  <si>
    <t>PANELES LISOS ALUMINIO</t>
  </si>
  <si>
    <t>R981AGE002 h20 Rt 0,65</t>
  </si>
  <si>
    <t>R981AGE003 h25mm Rt 0,81</t>
  </si>
  <si>
    <t>R981AGE004 h30 Rt0,97</t>
  </si>
  <si>
    <t>R981AGE005 h40 Rt1,29</t>
  </si>
  <si>
    <t>PANELES PARA COMPRA POR CAMIÓN</t>
  </si>
  <si>
    <t>R982QEY03 T50-h38-D25</t>
  </si>
  <si>
    <t>R982QEY04 T50-h38-D30</t>
  </si>
  <si>
    <t>Cerámica (máx 10 mm) Rt 0,008 m2K/W</t>
  </si>
  <si>
    <t>Gres (max 10 mm) Rt 0,004 m2K/W</t>
  </si>
  <si>
    <t>Terrazo (máx 25 mm) Rt 0,024 m2K/W</t>
  </si>
  <si>
    <t>Parket (máx 15 mm) Rt 0,086 m2K/W</t>
  </si>
  <si>
    <t>Parket (máx 20 mm) Rt 0,151 m2K/W</t>
  </si>
  <si>
    <t>Moqueta (máx 7 mm) Rt 0,151 m2K/W</t>
  </si>
  <si>
    <t>Linoleum (máx 3 mm) Rt 0,016 m2K/W</t>
  </si>
  <si>
    <t>- Rt 0 m2K/W</t>
  </si>
  <si>
    <t>Rλβ 0,00 Rt 0 m2K/W</t>
  </si>
  <si>
    <t>Rλβ 0,05 Rt 0,05 m2K/W</t>
  </si>
  <si>
    <t>Rλβ 0,10 Rt 0,1 m2K/W</t>
  </si>
  <si>
    <t>Rλβ 0,15 Rt 0,15 m2K/W</t>
  </si>
  <si>
    <t>R553D - COL. PREMONTADO SIN CAUDALÍMETRO</t>
  </si>
  <si>
    <t>R553F - COL. PREMONTADO CON CAUDALÍMETRO</t>
  </si>
  <si>
    <t>R553F 1 1/4" - COL. LATON CON CAUDALÍMETRO</t>
  </si>
  <si>
    <t>R553FP - COLECTOR PLASTICO</t>
  </si>
  <si>
    <t>R553FPDB - COLECTOR PLASTICO DB LOW FLOW</t>
  </si>
  <si>
    <t>R553DK - COL. LATON SIN CAUDALIMETRO</t>
  </si>
  <si>
    <t>R553FKDB - COL. LATON DB LOW FLOW</t>
  </si>
  <si>
    <t>R553FS- COLECTOR INOX</t>
  </si>
  <si>
    <t>R553FSDB- COLECTOR INOX DB LOW FLOW</t>
  </si>
  <si>
    <t>R557F - COL. CON CONTROL DE T PARA CALEF</t>
  </si>
  <si>
    <t>R53MV - COL. MODULAR CON CAUDALÍMETRO</t>
  </si>
  <si>
    <t>R557R - COL. CON CONTROL DE T PARA CALEF</t>
  </si>
  <si>
    <t>R580 - COLECTOR DE ZONA</t>
  </si>
  <si>
    <t>R559N - COL. CON CONTROL DE T CALEF Y REFRIG</t>
  </si>
  <si>
    <t>R586R</t>
  </si>
  <si>
    <t>R586R-SIN_B</t>
  </si>
  <si>
    <t>SH-DN32</t>
  </si>
  <si>
    <t>SH-DN40</t>
  </si>
  <si>
    <t>SH-DN50</t>
  </si>
  <si>
    <t>MODELO</t>
  </si>
  <si>
    <t>R586RY101</t>
  </si>
  <si>
    <t>R586RY103</t>
  </si>
  <si>
    <t>R586RY104</t>
  </si>
  <si>
    <t>R586RY111</t>
  </si>
  <si>
    <t>R586RY113</t>
  </si>
  <si>
    <t>R586RY114</t>
  </si>
  <si>
    <t>SH-DN32-10</t>
  </si>
  <si>
    <t>A punto fijo con cabezal electónico K282</t>
  </si>
  <si>
    <t>STAND ALONE</t>
  </si>
  <si>
    <t>KPM30 Termostatos independientes</t>
  </si>
  <si>
    <t>KPM30 3 ZONAS</t>
  </si>
  <si>
    <t>KPM30 16 ZONAS</t>
  </si>
  <si>
    <t>Con micro-interruptor de cabezales</t>
  </si>
  <si>
    <t>Con PM100</t>
  </si>
  <si>
    <t>A punto fijo (POTENCIOMETRO)</t>
  </si>
  <si>
    <t>Compensación climática exterior y salto térmico (EN KM203)</t>
  </si>
  <si>
    <t>Compensación climática interior</t>
  </si>
  <si>
    <t>Indirecto</t>
  </si>
  <si>
    <t>Indirecto &gt;20m</t>
  </si>
  <si>
    <t>Tipo de cabezales</t>
  </si>
  <si>
    <t>R478 - NO</t>
  </si>
  <si>
    <t>KD200</t>
  </si>
  <si>
    <t>KD300</t>
  </si>
  <si>
    <t>KSMS</t>
  </si>
  <si>
    <t>1" - 2500l/h</t>
  </si>
  <si>
    <t>1 1/4" - 4000l/h</t>
  </si>
  <si>
    <t>1 1/2" - 6000l/h</t>
  </si>
  <si>
    <t>2" - 9000l/h</t>
  </si>
  <si>
    <t>DN50 - 10500 l/h</t>
  </si>
  <si>
    <t>DN65 - 17500 l/h</t>
  </si>
  <si>
    <t>DN80 - 25000 l/h</t>
  </si>
  <si>
    <t>DN100 - 42000 l/h</t>
  </si>
  <si>
    <t>DN125 - 65000 l/h</t>
  </si>
  <si>
    <t>DN150 - 95000 l/h</t>
  </si>
  <si>
    <t>1 1/2" x 1" (colector)</t>
  </si>
  <si>
    <t>GK60X60 A</t>
  </si>
  <si>
    <t>GK60X120 A</t>
  </si>
  <si>
    <t>GK120 A</t>
  </si>
  <si>
    <t>GK60 A</t>
  </si>
  <si>
    <t>GK60X60 C</t>
  </si>
  <si>
    <t>GK60X120 C</t>
  </si>
  <si>
    <t>GK120 C</t>
  </si>
  <si>
    <t>GK60 C</t>
  </si>
  <si>
    <t>T MIN</t>
  </si>
  <si>
    <t>Resistencias eléctricas (efecto Joule)</t>
  </si>
  <si>
    <t>PSO 2 (horizontal)</t>
  </si>
  <si>
    <t>PSV 2 (vertical)</t>
  </si>
  <si>
    <t>PSO 2,5 (horizontal)</t>
  </si>
  <si>
    <t>PSI 2,5 (empotrado)</t>
  </si>
  <si>
    <t>Plano</t>
  </si>
  <si>
    <t>Pared</t>
  </si>
  <si>
    <t>BP</t>
  </si>
  <si>
    <t>BS1</t>
  </si>
  <si>
    <t>BS2</t>
  </si>
  <si>
    <t>Sin integración</t>
  </si>
  <si>
    <t>Integración doble acumulador</t>
  </si>
  <si>
    <t>Sin GH</t>
  </si>
  <si>
    <t>GH único</t>
  </si>
  <si>
    <t>Por vivienda</t>
  </si>
  <si>
    <t>Deshumectador KDPR vertical en pared GIACOMINI</t>
  </si>
  <si>
    <t>Deshumectador KDSH horizontal (SOLO desh) GIACOMINI</t>
  </si>
  <si>
    <t>Deshumectador KDSRH horizontal (DESH + INTEGR) GIACOMINI</t>
  </si>
  <si>
    <t>Recuperador KHRVY sensible vertical de GIACOMINI</t>
  </si>
  <si>
    <t>Recuperador KHRVX entálpico vertical de GIACOMINI</t>
  </si>
  <si>
    <t>Recuperador KHRHX entalpico horizontal de GIACOMINI</t>
  </si>
  <si>
    <t>Recuperador KHRZ sensible, con FREE-COOLING h/v de GIACOMINI</t>
  </si>
  <si>
    <t>Unidad de ventilación integral KHRDV termodinámica, condensada por agua, vertical GIACOMINI</t>
  </si>
  <si>
    <t>Unidad de ventilación integral KHRDVR termodinámica, condensada por agua, integracion,  vertical GIACOMINI</t>
  </si>
  <si>
    <t>Unidad de ventilación integral KHRDH termodinámica, condensada por agua, horizontal GIACOMINI</t>
  </si>
  <si>
    <t>Unidad de ventilación integral KHRDHR termodinámica, condensada por agua, horizontal GIACOMINI</t>
  </si>
  <si>
    <t>Unidad de ventilación integral KDVRA termodinámica y condensada por aire horizontal GIACOMINI</t>
  </si>
  <si>
    <t>Unidad de ventilación integral KDVR termodinámica y condensada por agua con batería GIACOMINI</t>
  </si>
  <si>
    <t>Unidad de ventilación integral KHRWR hidrónica, vertical GIACOMINI</t>
  </si>
  <si>
    <t>Unidad de ventilación integral KHRWH hidrónica, horizontal GIACOMINI</t>
  </si>
  <si>
    <t>POR PLANTA</t>
  </si>
  <si>
    <t>MANUAL</t>
  </si>
  <si>
    <t>Módulo hidrónico KFMW 15/20 INVERTER canalizable (30 Pa) GIACOMINI</t>
  </si>
  <si>
    <t>Módulo hidrónico KFMW 7/12 INVERTER canalizable (60 Pa) GIACOMINI</t>
  </si>
  <si>
    <t>Módulo hidrónico KFMW 15/20 INVERTER canalizable (60 Pa) GIACOMINI</t>
  </si>
  <si>
    <t>Deshumectador Termodinámico KDSRH horizontal (DESH + INTEGR) GIACOMINI</t>
  </si>
  <si>
    <t>CT INT</t>
  </si>
  <si>
    <t>CT INT-RAD</t>
  </si>
  <si>
    <t>CT INT+AE-RAD</t>
  </si>
  <si>
    <t>INCLUIR DIFUSIÓN IMP.</t>
  </si>
  <si>
    <t>NO INCLUIR DIFUSIÓN</t>
  </si>
  <si>
    <t>NO</t>
  </si>
  <si>
    <t>SI (por viv.)</t>
  </si>
  <si>
    <t>Calefacción por Suelo BASIC</t>
  </si>
  <si>
    <t>Calefacción por Suelo BASIC PLUS</t>
  </si>
  <si>
    <t>Calefacción por Suelo MEDIUM</t>
  </si>
  <si>
    <t>Calefacción por Suelo ADVANCED</t>
  </si>
  <si>
    <t>Calefacción y refrigeración por suelo ADVANCED</t>
  </si>
  <si>
    <t>Calefacción y refrigeración por suelo ADVANCED PLUS</t>
  </si>
  <si>
    <t>MORTERO 4cm, Paso 20, Colector premontado termostatizable, SIN BOMBA</t>
  </si>
  <si>
    <t>MORTERO 4cm, Paso 15, Colector premontado termostatizable, SIN BOMBA</t>
  </si>
  <si>
    <t>MORTERO 4cm, Paso 15, Colector premontado termostatizable, CON BOMBA</t>
  </si>
  <si>
    <t>BASIC. Termostatos independientes SIN Control de temperatura. Control de Bomba por MICRO-INT Cabezal NC</t>
  </si>
  <si>
    <t>BASIC PLUS. Termostatos independientes SIN Control de temperatura. Control de Bomba por CENTRALITA PM100</t>
  </si>
  <si>
    <t>MEDIUM. Termostatos independientes CON control de temperatura con centralita KPM20 (Stand-Alone)</t>
  </si>
  <si>
    <t>ADVANCED. Regulación BUS para CALEFACCIÓN CLASE C (Control Centralizado)</t>
  </si>
  <si>
    <t>ADVANCED. Regulación BUS para CALEFACCIÓN Y REFRIGERACIÓN (CLASE C/A) (Control centralizado)</t>
  </si>
  <si>
    <t>ADVANCED PLUS. Regulación BUS para CALEFACCIÓN Y REFRIGERACIÓN (CLASE A/A) (Control centralizado)</t>
  </si>
  <si>
    <t>A Coruña</t>
  </si>
  <si>
    <t>Álava</t>
  </si>
  <si>
    <t>Albacete</t>
  </si>
  <si>
    <t>Alicante</t>
  </si>
  <si>
    <t>Almería</t>
  </si>
  <si>
    <t>Asturias</t>
  </si>
  <si>
    <t>Ávila</t>
  </si>
  <si>
    <t>Badajoz</t>
  </si>
  <si>
    <t>Barcelona</t>
  </si>
  <si>
    <t>Burgos</t>
  </si>
  <si>
    <t>Cáceres</t>
  </si>
  <si>
    <t>Cádiz</t>
  </si>
  <si>
    <t>Cantabria</t>
  </si>
  <si>
    <t>Castellón</t>
  </si>
  <si>
    <t>Ceuta</t>
  </si>
  <si>
    <t>Ciudad Real</t>
  </si>
  <si>
    <t>Córdoba</t>
  </si>
  <si>
    <t>Cuenca</t>
  </si>
  <si>
    <t>Girona</t>
  </si>
  <si>
    <t>Granada</t>
  </si>
  <si>
    <t>Guadalajara</t>
  </si>
  <si>
    <t>Guipúzcoa</t>
  </si>
  <si>
    <t>Huelva</t>
  </si>
  <si>
    <t>Huesca</t>
  </si>
  <si>
    <t>Jaén</t>
  </si>
  <si>
    <t>La Rioja</t>
  </si>
  <si>
    <t>Las Palmas</t>
  </si>
  <si>
    <t>León</t>
  </si>
  <si>
    <t>Lleida</t>
  </si>
  <si>
    <t>Lugo</t>
  </si>
  <si>
    <t>Madrid</t>
  </si>
  <si>
    <t>Málaga</t>
  </si>
  <si>
    <t>Melilla</t>
  </si>
  <si>
    <t>Murcia</t>
  </si>
  <si>
    <t>Navarra</t>
  </si>
  <si>
    <t>Ourense</t>
  </si>
  <si>
    <t>Palencia</t>
  </si>
  <si>
    <t>Pontevedra</t>
  </si>
  <si>
    <t>Salamanca</t>
  </si>
  <si>
    <t>Segovia</t>
  </si>
  <si>
    <t>Sevilla</t>
  </si>
  <si>
    <t>Soria</t>
  </si>
  <si>
    <t>Tarragona</t>
  </si>
  <si>
    <t>Tenerife</t>
  </si>
  <si>
    <t>Teruel</t>
  </si>
  <si>
    <t>Toledo</t>
  </si>
  <si>
    <t>Valencia</t>
  </si>
  <si>
    <t>Valladolid</t>
  </si>
  <si>
    <t>Vizcaya</t>
  </si>
  <si>
    <t>Zamora</t>
  </si>
  <si>
    <t>Zaragoza</t>
  </si>
  <si>
    <t>Andorra</t>
  </si>
  <si>
    <t>Plurifamiliar</t>
  </si>
  <si>
    <t>Oficinas</t>
  </si>
  <si>
    <t>Salas de conferencias</t>
  </si>
  <si>
    <t>Escuelas sin ducha</t>
  </si>
  <si>
    <t>Escuelas con ducha</t>
  </si>
  <si>
    <t>Hospitales</t>
  </si>
  <si>
    <t>Hoteles *****</t>
  </si>
  <si>
    <t>Hoteles ****</t>
  </si>
  <si>
    <t>Hoteles ***</t>
  </si>
  <si>
    <t>Hostales</t>
  </si>
  <si>
    <t>Restaurantes</t>
  </si>
  <si>
    <t>Establecimientos comerciales</t>
  </si>
  <si>
    <t>Residencia</t>
  </si>
  <si>
    <t>Vestuario</t>
  </si>
  <si>
    <t>Fábrica</t>
  </si>
  <si>
    <t>Gimnasio</t>
  </si>
  <si>
    <t>Desconocido</t>
  </si>
  <si>
    <t>Almacén</t>
  </si>
  <si>
    <t>Salas de reuniones</t>
  </si>
  <si>
    <t>Guarderias</t>
  </si>
  <si>
    <t>Laboratorios</t>
  </si>
  <si>
    <t>PRODUCCIÓN CLIMA</t>
  </si>
  <si>
    <t>DATOS PARA EL ESTUDIO</t>
  </si>
  <si>
    <t>SOLO PUEDES ACTUALIZAR PRECIOS O DESCRIPCIONES DE UNA TARIFA GIACOMINI</t>
  </si>
  <si>
    <t>Emplazamiento (Calle, nº..)</t>
  </si>
  <si>
    <t>Nº PRESUPUESTO (numero manual)</t>
  </si>
  <si>
    <t>VERSIÓN</t>
  </si>
  <si>
    <t>REFERENCIA</t>
  </si>
  <si>
    <t>(automático)</t>
  </si>
  <si>
    <t>* Campo obligatorio</t>
  </si>
  <si>
    <t>Uso del edificio</t>
  </si>
  <si>
    <t>DATOS ADMINISTRATIVOS DE LA OFERTA</t>
  </si>
  <si>
    <t>OPCIONES GUARDADO</t>
  </si>
  <si>
    <t>Guardar en:</t>
  </si>
  <si>
    <t>Archivo:</t>
  </si>
  <si>
    <t>Hoja:</t>
  </si>
  <si>
    <t>Ruta de acceso:</t>
  </si>
  <si>
    <t>ALCANCE</t>
  </si>
  <si>
    <t>Introducir valores manualmente</t>
  </si>
  <si>
    <t>MODO</t>
  </si>
  <si>
    <t>SUELO RADIANTE</t>
  </si>
  <si>
    <t>TECHO RADIANTE</t>
  </si>
  <si>
    <t>REGULACIÓN</t>
  </si>
  <si>
    <t>SOLAR, ACS, CONTABILIZACIÓN</t>
  </si>
  <si>
    <t>RELACIÓN DE MATERIALES</t>
  </si>
  <si>
    <t>No</t>
  </si>
  <si>
    <t xml:space="preserve">CONDICIONES DE PROYECTO </t>
  </si>
  <si>
    <t>FILTRO POR
ALCANCE</t>
  </si>
  <si>
    <t>FILTRO
ACTIVO</t>
  </si>
  <si>
    <t>Temperatura de impulsión del aire tratado en invierno</t>
  </si>
  <si>
    <t>Temperatura de impulsión del aire tratado en verano</t>
  </si>
  <si>
    <t>Generador - Factor simultaneidad verano</t>
  </si>
  <si>
    <t>Generador - Factor mayoración</t>
  </si>
  <si>
    <t>CONDICIONES CLIMÁTICAS DE PROYECTO</t>
  </si>
  <si>
    <t>Condiciones interiores de proyecto</t>
  </si>
  <si>
    <t>SUELO RADIANTE GIACOKLIMA</t>
  </si>
  <si>
    <t>Espesor del forjado</t>
  </si>
  <si>
    <t>Paso múltiplo de</t>
  </si>
  <si>
    <t>Espesor del mortero</t>
  </si>
  <si>
    <t>Tipo de Tubo</t>
  </si>
  <si>
    <t>Paso general</t>
  </si>
  <si>
    <t>Paso en Baños</t>
  </si>
  <si>
    <t>Tipo de Pavimento</t>
  </si>
  <si>
    <t>Resistencia térmica del pavimento</t>
  </si>
  <si>
    <t>Espesor del conjunto (panel+tubo+placa+pavimento)</t>
  </si>
  <si>
    <t>DT máximo en agua en calefacción</t>
  </si>
  <si>
    <t>Temperatura mínima de impulsión en refrigeración</t>
  </si>
  <si>
    <t>Longitud máxima recomendada</t>
  </si>
  <si>
    <t>Longitud máxima para el cálculo</t>
  </si>
  <si>
    <t>Pérdida de carga máxima admisible (max. 2500)</t>
  </si>
  <si>
    <t>Perdida de carga máxima en circuitos</t>
  </si>
  <si>
    <t>Destacar colectores de más de</t>
  </si>
  <si>
    <t>Incluir Subcentral Hidráulica o Grupo Universal</t>
  </si>
  <si>
    <t>Incluir separador hidráulico</t>
  </si>
  <si>
    <t>TECHO Y PARED RADIANTE GIACOKLIMA</t>
  </si>
  <si>
    <t>Altura del techo:</t>
  </si>
  <si>
    <t>Superfície a cubrir con paneles activos</t>
  </si>
  <si>
    <t>Tipo de techo activo:</t>
  </si>
  <si>
    <t>Techo metálico contínuo o en islas</t>
  </si>
  <si>
    <t>Caudal máx.</t>
  </si>
  <si>
    <t>Factores de corrección:</t>
  </si>
  <si>
    <t>Factor de Vel. Aire (entre 1 y 1,15):</t>
  </si>
  <si>
    <t>Factor de Pared (entre 1 y 1,3):</t>
  </si>
  <si>
    <t>Condiciones exteriores de proyecto</t>
  </si>
  <si>
    <t>Factor B</t>
  </si>
  <si>
    <t>Factor C</t>
  </si>
  <si>
    <t>Qs aire exterior (verano, de Text a Tint)</t>
  </si>
  <si>
    <t>Ql aire exterior (verano, de Text a Tint)</t>
  </si>
  <si>
    <t>Qs aire interior (verano, de Tint a Timp)</t>
  </si>
  <si>
    <t>Ql aire interior (verano, de Tint a Timp)</t>
  </si>
  <si>
    <t>Factor de Altura:</t>
  </si>
  <si>
    <t>T ambiente</t>
  </si>
  <si>
    <t>DT Log (Timp = 35ºC)</t>
  </si>
  <si>
    <t>T ret. Agua</t>
  </si>
  <si>
    <t>DT Log</t>
  </si>
  <si>
    <t>Tipo de regulación de temperatura de impulsión</t>
  </si>
  <si>
    <t>Control de Bomba</t>
  </si>
  <si>
    <t>Programación en Calefacción</t>
  </si>
  <si>
    <t>Incluir display</t>
  </si>
  <si>
    <t>Incluir control via SMS</t>
  </si>
  <si>
    <t>R. interior con control de aire?</t>
  </si>
  <si>
    <t>giacOsun ®</t>
  </si>
  <si>
    <t>Nº de dormitorios</t>
  </si>
  <si>
    <t>Porcentaje de ocupación</t>
  </si>
  <si>
    <t>Fuente de energía auxiliar</t>
  </si>
  <si>
    <t>Temperatura de uso del ACS</t>
  </si>
  <si>
    <t>Temperatura de acumulación del ACS</t>
  </si>
  <si>
    <t>Tipo de panel</t>
  </si>
  <si>
    <t>Desviación respecto al Sur</t>
  </si>
  <si>
    <t>Contribución energética exigida ACS(CTE)</t>
  </si>
  <si>
    <t>Superfície de captación propuesta</t>
  </si>
  <si>
    <t>Superfície de captación instalada</t>
  </si>
  <si>
    <t>Nº paneles</t>
  </si>
  <si>
    <t>Montaje</t>
  </si>
  <si>
    <t>Contribución energética ofrecida en ACS</t>
  </si>
  <si>
    <t>Integración GIACOSUN-GIACOKLIMA a 45ºC</t>
  </si>
  <si>
    <t>Integración GIACOSUN-GIACOKLIMA a 30ºC</t>
  </si>
  <si>
    <t>Volumen de acumulación mínimo (ACS)</t>
  </si>
  <si>
    <t>Integración SOLAR-CALEFACCIÓN</t>
  </si>
  <si>
    <t>Tipo de acumulador para ACS</t>
  </si>
  <si>
    <t>Volumen de acumulación</t>
  </si>
  <si>
    <t>Tipo de acumulador para CALEFACCION</t>
  </si>
  <si>
    <t>AUTOMATE</t>
  </si>
  <si>
    <t>Reformas</t>
  </si>
  <si>
    <t>Edificio Bipareado (3_fachadas)</t>
  </si>
  <si>
    <t>Edificio Medianero    (2_fachadas)</t>
  </si>
  <si>
    <t>Edificio Esquinero (2_fachadas)</t>
  </si>
  <si>
    <t>Planta baja 1 fachada</t>
  </si>
  <si>
    <t>Planta baja 2 fachadas</t>
  </si>
  <si>
    <t>Planta baja 3 fachadas</t>
  </si>
  <si>
    <t>Planta baja (4_fachadas)</t>
  </si>
  <si>
    <t>Entre plantas (1_fachada)</t>
  </si>
  <si>
    <t>Entre plantas (2_fachadas)</t>
  </si>
  <si>
    <t>Entre plantas (3_fachadas)</t>
  </si>
  <si>
    <t>Entre plantas (4_fachadas)</t>
  </si>
  <si>
    <t>Bajo Cubierta (1_fachada)</t>
  </si>
  <si>
    <t>Bajo Cubierta (2_fachadas)</t>
  </si>
  <si>
    <t>Bajo Cubierta (3_fachadas)</t>
  </si>
  <si>
    <t>Bajo Cubierta (4_fachadas)</t>
  </si>
  <si>
    <t>NBE CT 79</t>
  </si>
  <si>
    <t>CTE 2013 (valores maximos)</t>
  </si>
  <si>
    <t>CTE 2019 (valores máximos)</t>
  </si>
  <si>
    <t>CTE 2019 (valores recomendados)</t>
  </si>
  <si>
    <t>Transmitancias ACDP</t>
  </si>
  <si>
    <t>N</t>
  </si>
  <si>
    <t>NE</t>
  </si>
  <si>
    <t>E</t>
  </si>
  <si>
    <t>SW</t>
  </si>
  <si>
    <t>W</t>
  </si>
  <si>
    <t>NW</t>
  </si>
  <si>
    <t>10h</t>
  </si>
  <si>
    <t>10h VIV</t>
  </si>
  <si>
    <t>CUBIERTA(ACDP)</t>
  </si>
  <si>
    <t>TECHOS CON OTROS USOS(ACDP)</t>
  </si>
  <si>
    <t>TECHO CON VECINOS (mismo uso)(ACDP)</t>
  </si>
  <si>
    <t>FACHADAS(ACDP)</t>
  </si>
  <si>
    <t>VENTANAS Y HUECOS(ACDP)</t>
  </si>
  <si>
    <t>SUELO CON AIRE EXTERIOR(ACDP)</t>
  </si>
  <si>
    <t>SUELOS CON OTROS USOS(ACDP)</t>
  </si>
  <si>
    <t>SUELO CON VECINOS (mismo uso)(ACDP)</t>
  </si>
  <si>
    <t>TABIQUES CON VECINOS(ACDP)</t>
  </si>
  <si>
    <t>TABIQUES CON OTROS USOS(ACDP)</t>
  </si>
  <si>
    <t>PUENTES TERMICOS(ACDP)</t>
  </si>
  <si>
    <t>Rectangularidad (1 = cuadrado)</t>
  </si>
  <si>
    <t>% acristalamiento</t>
  </si>
  <si>
    <t>Orientación principal</t>
  </si>
  <si>
    <t>Desviación N/S (máx 45º)</t>
  </si>
  <si>
    <t>Color muros (25% claro, 50% medio, 75% Oscuro)</t>
  </si>
  <si>
    <t>Factor de Ganancia Solar
(Sin protección: 100% - Cornisa, lamas exteriores horizontales: 50% - Persiana exterior 10%)</t>
  </si>
  <si>
    <t>Col. Suelo-</t>
  </si>
  <si>
    <t>Col. Suelo-1</t>
  </si>
  <si>
    <t>Col. Suelo-2</t>
  </si>
  <si>
    <t>Col. Suelo-3</t>
  </si>
  <si>
    <t>Col. Suelo-4</t>
  </si>
  <si>
    <t>Col. Suelo-5</t>
  </si>
  <si>
    <t>Col. Suelo-6</t>
  </si>
  <si>
    <t>Col. Suelo-7</t>
  </si>
  <si>
    <t>Col. Suelo-8</t>
  </si>
  <si>
    <t>Col. Suelo-9</t>
  </si>
  <si>
    <t>Col. Suelo-10</t>
  </si>
  <si>
    <t>Col. Suelo-11</t>
  </si>
  <si>
    <t>Col. Suelo-12</t>
  </si>
  <si>
    <t>Col. Suelo-13</t>
  </si>
  <si>
    <t>Col. Suelo-14</t>
  </si>
  <si>
    <t>Col. Suelo-15</t>
  </si>
  <si>
    <t>Col. Suelo-16</t>
  </si>
  <si>
    <t>Col. Suelo-17</t>
  </si>
  <si>
    <t>Col. Suelo-18</t>
  </si>
  <si>
    <t>Col. Suelo-19</t>
  </si>
  <si>
    <t>Col. Suelo-20</t>
  </si>
  <si>
    <t>Col. Techo-</t>
  </si>
  <si>
    <t>Col. Techo-1</t>
  </si>
  <si>
    <t>Col. Techo-2</t>
  </si>
  <si>
    <t>Col. Techo-3</t>
  </si>
  <si>
    <t>Col. Techo-4</t>
  </si>
  <si>
    <t>Col. Techo-5</t>
  </si>
  <si>
    <t>Col. Techo-6</t>
  </si>
  <si>
    <t>Col. Techo-7</t>
  </si>
  <si>
    <t>Col. Techo-8</t>
  </si>
  <si>
    <t>Col. Techo-9</t>
  </si>
  <si>
    <t>Col. Techo-10</t>
  </si>
  <si>
    <t>Col. Techo-11</t>
  </si>
  <si>
    <t>Col. Techo-12</t>
  </si>
  <si>
    <t>Col. Techo-13</t>
  </si>
  <si>
    <t>Col. Techo-14</t>
  </si>
  <si>
    <t>Col. Techo-15</t>
  </si>
  <si>
    <t>Col. Techo-16</t>
  </si>
  <si>
    <t>Col. Techo-17</t>
  </si>
  <si>
    <t>Col. Techo-18</t>
  </si>
  <si>
    <t>Col. Techo-19</t>
  </si>
  <si>
    <t>Col. Techo-20</t>
  </si>
  <si>
    <t>ASIGNAR COLECTOR DE SUELO MANUAL (MAX 12)</t>
  </si>
  <si>
    <t>ARQUITECTURA</t>
  </si>
  <si>
    <t>Nº de VIV. IGUALES</t>
  </si>
  <si>
    <t>DISTANCIA A COLECTOR</t>
  </si>
  <si>
    <t>nº (estimado)</t>
  </si>
  <si>
    <t>ASIGNAR GRUPO HIDRÁULICO (número del 1 al 6)</t>
  </si>
  <si>
    <t>CIRCUITOS DE TECHO</t>
  </si>
  <si>
    <t>CIRCUITOS DE SUELO</t>
  </si>
  <si>
    <t>MODULO HIDRÓNICO
(Fan-Coil)</t>
  </si>
  <si>
    <t>Grupo Hidraulico Fan-coil</t>
  </si>
  <si>
    <t>GRUPO HIDRAULICO FAN-COIL</t>
  </si>
  <si>
    <t>FAN-COIL</t>
  </si>
  <si>
    <t>UTA</t>
  </si>
  <si>
    <t>GHF1</t>
  </si>
  <si>
    <t>FAN-1</t>
  </si>
  <si>
    <t>UTA-1</t>
  </si>
  <si>
    <t>GHF2</t>
  </si>
  <si>
    <t>FAN-2</t>
  </si>
  <si>
    <t>UTA-2</t>
  </si>
  <si>
    <t>GHF3</t>
  </si>
  <si>
    <t>FAN-3</t>
  </si>
  <si>
    <t>UTA-3</t>
  </si>
  <si>
    <t>GHF4</t>
  </si>
  <si>
    <t>FAN-4</t>
  </si>
  <si>
    <t>UTA-4</t>
  </si>
  <si>
    <t>GHF5</t>
  </si>
  <si>
    <t>FAN-5</t>
  </si>
  <si>
    <t>UTA-5</t>
  </si>
  <si>
    <t>GHF6</t>
  </si>
  <si>
    <t>FAN-6</t>
  </si>
  <si>
    <t>UTA-6</t>
  </si>
  <si>
    <t>GHF7</t>
  </si>
  <si>
    <t>FAN-7</t>
  </si>
  <si>
    <t>UTA-7</t>
  </si>
  <si>
    <t>GHF8</t>
  </si>
  <si>
    <t>FAN-8</t>
  </si>
  <si>
    <t>UTA-8</t>
  </si>
  <si>
    <t>GHF9</t>
  </si>
  <si>
    <t>FAN-9</t>
  </si>
  <si>
    <t>UTA-9</t>
  </si>
  <si>
    <t>GHF10</t>
  </si>
  <si>
    <t>FAN-10</t>
  </si>
  <si>
    <t>UTA-10</t>
  </si>
  <si>
    <t>GHF11</t>
  </si>
  <si>
    <t>FAN-11</t>
  </si>
  <si>
    <t>UTA-11</t>
  </si>
  <si>
    <t>GHF12</t>
  </si>
  <si>
    <t>FAN-12</t>
  </si>
  <si>
    <t>UTA-12</t>
  </si>
  <si>
    <t>GHF13</t>
  </si>
  <si>
    <t>FAN-13</t>
  </si>
  <si>
    <t>UTA-13</t>
  </si>
  <si>
    <t>GHF14</t>
  </si>
  <si>
    <t>FAN-14</t>
  </si>
  <si>
    <t>UTA-14</t>
  </si>
  <si>
    <t>GHF15</t>
  </si>
  <si>
    <t>FAN-15</t>
  </si>
  <si>
    <t>UTA-15</t>
  </si>
  <si>
    <t>GHF16</t>
  </si>
  <si>
    <t>FAN-16</t>
  </si>
  <si>
    <t>UTA-16</t>
  </si>
  <si>
    <t>GHF17</t>
  </si>
  <si>
    <t>FAN-17</t>
  </si>
  <si>
    <t>UTA-17</t>
  </si>
  <si>
    <t>GHF18</t>
  </si>
  <si>
    <t>FAN-18</t>
  </si>
  <si>
    <t>UTA-18</t>
  </si>
  <si>
    <t>GHF19</t>
  </si>
  <si>
    <t>FAN-19</t>
  </si>
  <si>
    <t>UTA-19</t>
  </si>
  <si>
    <t>GHF20</t>
  </si>
  <si>
    <t>FAN-20</t>
  </si>
  <si>
    <t>UTA-20</t>
  </si>
  <si>
    <t>GHF21</t>
  </si>
  <si>
    <t>FAN-21</t>
  </si>
  <si>
    <t>UTA-21</t>
  </si>
  <si>
    <t>GHF22</t>
  </si>
  <si>
    <t>FAN-22</t>
  </si>
  <si>
    <t>UTA-22</t>
  </si>
  <si>
    <t>GHF23</t>
  </si>
  <si>
    <t>FAN-23</t>
  </si>
  <si>
    <t>UTA-23</t>
  </si>
  <si>
    <t>GHF24</t>
  </si>
  <si>
    <t>FAN-24</t>
  </si>
  <si>
    <t>UTA-24</t>
  </si>
  <si>
    <t>GHF25</t>
  </si>
  <si>
    <t>FAN-25</t>
  </si>
  <si>
    <t>UTA-25</t>
  </si>
  <si>
    <t>GHF26</t>
  </si>
  <si>
    <t>FAN-26</t>
  </si>
  <si>
    <t>UTA-26</t>
  </si>
  <si>
    <t>GHF27</t>
  </si>
  <si>
    <t>FAN-27</t>
  </si>
  <si>
    <t>UTA-27</t>
  </si>
  <si>
    <t>GHF28</t>
  </si>
  <si>
    <t>FAN-28</t>
  </si>
  <si>
    <t>UTA-28</t>
  </si>
  <si>
    <t>GHF29</t>
  </si>
  <si>
    <t>FAN-29</t>
  </si>
  <si>
    <t>UTA-29</t>
  </si>
  <si>
    <t>GHF30</t>
  </si>
  <si>
    <t>FAN-30</t>
  </si>
  <si>
    <t>UTA-30</t>
  </si>
  <si>
    <t>circ.</t>
  </si>
  <si>
    <t>TRATAMIENTO DE AIRE Y VENTILACIÓN</t>
  </si>
  <si>
    <t>CALOR (SENSIBLE)</t>
  </si>
  <si>
    <t>REFRIGERACIÓN (SENSIBLE)</t>
  </si>
  <si>
    <t>REFRIGERACIÓN TOTAL</t>
  </si>
  <si>
    <t>CARGA TÉRMICA</t>
  </si>
  <si>
    <t>MH</t>
  </si>
  <si>
    <t>GHF</t>
  </si>
  <si>
    <t>A</t>
  </si>
  <si>
    <t>Información interna de Giacomini</t>
  </si>
  <si>
    <t>Actividad Promotora</t>
  </si>
  <si>
    <t>Nombre o Razón Social Promotora</t>
  </si>
  <si>
    <t>Provincia Promotora</t>
  </si>
  <si>
    <t>Persona de contacto Promotora</t>
  </si>
  <si>
    <t>Teléfono Promotora</t>
  </si>
  <si>
    <t>e-mail Promotora</t>
  </si>
  <si>
    <t>Actividad Arquitectura</t>
  </si>
  <si>
    <t>Nombre o Razón Social Arquitectura</t>
  </si>
  <si>
    <t>Provincia Arquitectura</t>
  </si>
  <si>
    <t>Persona de contacto Arquitectura</t>
  </si>
  <si>
    <t>Teléfono Arquitectura</t>
  </si>
  <si>
    <t>e-mail Arquitectura</t>
  </si>
  <si>
    <t>Actividad Ingeniería</t>
  </si>
  <si>
    <t>Nombre o Razón Social Ingeniería</t>
  </si>
  <si>
    <t>Provincia Ingeniería</t>
  </si>
  <si>
    <t>Persona de contacto Ingeniería</t>
  </si>
  <si>
    <t>Teléfono Ingeniería</t>
  </si>
  <si>
    <t>e-mail Ingeniería</t>
  </si>
  <si>
    <t>Actividad Constructora</t>
  </si>
  <si>
    <t>Nombre o Razón Social Constructora</t>
  </si>
  <si>
    <t>Provincia Constructora</t>
  </si>
  <si>
    <t>Persona de contacto Constructora</t>
  </si>
  <si>
    <t>Teléfono Constructora</t>
  </si>
  <si>
    <t>e-mail Constructora</t>
  </si>
  <si>
    <t>Actividad Distribuidor</t>
  </si>
  <si>
    <t>Nombre o Razón Social Distribuidor</t>
  </si>
  <si>
    <t>Provincia Distribuidor</t>
  </si>
  <si>
    <t>Persona de contacto Distribuidor</t>
  </si>
  <si>
    <t>Teléfono Distribuidor</t>
  </si>
  <si>
    <t>e-mail Distribuidor</t>
  </si>
  <si>
    <t>Actividad Instaladora / Mantenedora / ESE</t>
  </si>
  <si>
    <t>Nombre o Razón Social Instaladora / Mantenedora / ESE</t>
  </si>
  <si>
    <t>Provincia Instaladora / Mantenedora / ESE</t>
  </si>
  <si>
    <t>Persona de contacto Instaladora / Mantenedora / ESE</t>
  </si>
  <si>
    <t>Teléfono Instaladora / Mantenedora / ESE</t>
  </si>
  <si>
    <t>e-mail Instaladora / Mantenedora / ESE</t>
  </si>
  <si>
    <t>Usamos estos datos para poder contactar contigo. Es muy importante que el mail sea correcto, te enviaremos el estudio a esta dirección.</t>
  </si>
  <si>
    <t>Usamos estos datos para adaptar y personalizar tu estudio.</t>
  </si>
  <si>
    <t>HPM</t>
  </si>
  <si>
    <t>HPW</t>
  </si>
  <si>
    <t>Valorar grupos hidráulicos</t>
  </si>
  <si>
    <t>Valorar distribución hidráulica</t>
  </si>
  <si>
    <t>PROVINCIA</t>
  </si>
  <si>
    <t>Viene de DB</t>
  </si>
  <si>
    <t>Relacio de estudis.xlsx</t>
  </si>
  <si>
    <t>EstudiosAUTOMATE.xlsx</t>
  </si>
  <si>
    <t>Hoja1</t>
  </si>
  <si>
    <t>Si (interacumulador)</t>
  </si>
  <si>
    <t>Si (independiente)</t>
  </si>
  <si>
    <t>KLIMATRONIK SOLO CALOR</t>
  </si>
  <si>
    <t>KLIMATRONIK SOLO CALOR CRONO</t>
  </si>
  <si>
    <t>KLIMATRONIK 1 CRONO</t>
  </si>
  <si>
    <t>KLIMATRONIK 2 CRONO</t>
  </si>
  <si>
    <t>KLIMATRONIK MULTI-CRONO</t>
  </si>
  <si>
    <t>Un paquete de control para sistemas radiantes en calefacción</t>
  </si>
  <si>
    <t>Para sistemas radiantes en calefacción con función CRONO</t>
  </si>
  <si>
    <t>Para sistemas radiantes en calefacción con doble función CRONO (refrescamiento únicamente en climas secos)</t>
  </si>
  <si>
    <t>Para sistemas radiantes en calefacción con doble función CRONO en cada dependencia (refrescamiento únicamente en climas secos)</t>
  </si>
  <si>
    <t>Distancia media entre GH y COLECTOR (max 25m)</t>
  </si>
  <si>
    <t>Distancia media entre GENERADOR y Grupo hidráulico (verificar limites)</t>
  </si>
  <si>
    <t>GRUPO HIDRAULICO PARA FAN-COIL / UTA (GFH)</t>
  </si>
  <si>
    <t>Alberto Peláez
Tel. +34 677 484 805
alberto.pelaez@giacomini.com</t>
  </si>
  <si>
    <t>Miguel Angel Ramos
Tel. +34 671 556 062
Miguel.Ramos@giacomini.com</t>
  </si>
  <si>
    <t>Ramon Campillo
Tel. +34 687 534 435
Ramon.Campillo@giacomini.com</t>
  </si>
  <si>
    <t>Fernando Delgado
Tel. +34 629 802 424
fernando.delgado@me.com</t>
  </si>
  <si>
    <t>Javier Moreno
Tel. +34 610 778 788
igdclima@gmail.com</t>
  </si>
  <si>
    <t>Fernando Antón
Tel. +34 660 168 399
Fernan.salamanca@gmail.com</t>
  </si>
  <si>
    <t>Rafael Delgado
Tel. +34 619 044 912
rafaeldelgadoromero@gmail.com</t>
  </si>
  <si>
    <t>Eduardo Barragán
Tel. +34 656 930 813
comercial@basehvac.es</t>
  </si>
  <si>
    <t>Álvaro Peña
Tel. +34 644 187 189
representaciones.tecnicas@outlook.es</t>
  </si>
  <si>
    <t>Román Jordá
Tel. +34 620 971 561
ventas@romanjorda.es</t>
  </si>
  <si>
    <t>Jesús Arcas
Tel. +34 606 306 260
jesus@arcasgarcia.com</t>
  </si>
  <si>
    <t>Manuel del Pozo
Tel. +34 622 248 075
manuelpozo@hotmail.com</t>
  </si>
  <si>
    <t>Fernando Llodrà
Tel. +34 664 550 267
fernando.llodra@cgac.es</t>
  </si>
  <si>
    <t>Igor Cortazar
Tel. +34 696 827 529
igor.cortazar@gmail.com</t>
  </si>
  <si>
    <t>Criterio de aplicación del MÓDULO HIDRÓNICO</t>
  </si>
  <si>
    <t>Aislamientos que se aplican</t>
  </si>
  <si>
    <t>Cómo es tu vivienda, local, proyecto… nos ayuda a parametrizar la envolvente y estimar la demanda de energía y carga térmica</t>
  </si>
  <si>
    <t>Nuevo o reformado...</t>
  </si>
  <si>
    <t>e-mail del destinatario</t>
  </si>
  <si>
    <t>Teléfono del destinatario</t>
  </si>
  <si>
    <t>Persona de contacto del destinatario</t>
  </si>
  <si>
    <t>Información para tu seguimiento de la oferta</t>
  </si>
  <si>
    <t>Provincia del destinatario</t>
  </si>
  <si>
    <t>Nombre o Razón Social del destinatario</t>
  </si>
  <si>
    <t>Actividad del destinatario</t>
  </si>
  <si>
    <t>Los datos de tu cliente (salen en portada)</t>
  </si>
  <si>
    <t>e-mail del autor</t>
  </si>
  <si>
    <t>Teléfono del autor</t>
  </si>
  <si>
    <t>Persona de contacto del autor</t>
  </si>
  <si>
    <t>Provincia del autor</t>
  </si>
  <si>
    <t>Nombre o Razón Social del autor</t>
  </si>
  <si>
    <t>Actividad del autor</t>
  </si>
  <si>
    <t>Los datos del autor (salen en portada)</t>
  </si>
  <si>
    <t>Aclaraciones para el proyectista, ayuda al seguimiento</t>
  </si>
  <si>
    <t>Es la provincia donde se ubica tu proyecto, lo usamos para determinar la zona climática</t>
  </si>
  <si>
    <t>PROVINCIA del proyecto</t>
  </si>
  <si>
    <t>Temperatura seca del aire interior en verano</t>
  </si>
  <si>
    <t>(Valor recomendado 26ºC)</t>
  </si>
  <si>
    <t>Temperatura húmeda interior en verano</t>
  </si>
  <si>
    <t>(Valor recomendado: 18ºC / 50% Hr)</t>
  </si>
  <si>
    <t>Temperatura del aire interior en invierno</t>
  </si>
  <si>
    <t>(Valor recomendado 20 ºC)</t>
  </si>
  <si>
    <t>Temperatura húmeda del aire interior en invierno</t>
  </si>
  <si>
    <t>(Valor recomendado 10 ºC)</t>
  </si>
  <si>
    <t>En W/m2</t>
  </si>
  <si>
    <t>Tipo de colector para SUELO</t>
  </si>
  <si>
    <t>Afecta a la estimación de m2 de panel aislante</t>
  </si>
  <si>
    <t>Tipo de colector para TECHO</t>
  </si>
  <si>
    <t>C:\Users\Sergioe\OneDrive - Giacomini S.p.A\Anteproyectos 2022</t>
  </si>
  <si>
    <t>sergio.espineira@giacomini.com</t>
  </si>
  <si>
    <t>DT agua TECHO CALOR</t>
  </si>
  <si>
    <t>DT agua TECHO FRIO</t>
  </si>
  <si>
    <t>Enviaremos el estudio a esta dirección de mail</t>
  </si>
  <si>
    <t>Tipo de CT</t>
  </si>
  <si>
    <t>SIN CT</t>
  </si>
  <si>
    <t>CTFIX</t>
  </si>
  <si>
    <t>CTVAR-0-10</t>
  </si>
  <si>
    <t>CTFIXe</t>
  </si>
  <si>
    <t>R982EY001 T50 h44-Rt 0,75</t>
  </si>
  <si>
    <t>R982EY002 T50 h62-Rt 1,25</t>
  </si>
  <si>
    <t>R982QELY05 T75 h46-Rt 0,75</t>
  </si>
  <si>
    <t>R982QELY06 T75 h64-Rt 1,25</t>
  </si>
  <si>
    <t>INFORMACIÓN OPCIONAL PARA ADAPTAR TU ESTUDIO</t>
  </si>
  <si>
    <t>E1</t>
  </si>
  <si>
    <t>IMPONER</t>
  </si>
  <si>
    <t>PASO MANUAL</t>
  </si>
  <si>
    <t>Nº circuitos de SUELO</t>
  </si>
  <si>
    <t>Accesorios Sala Técnica</t>
  </si>
  <si>
    <t>* Campo recomendado</t>
  </si>
  <si>
    <t>Arquitectura, RITE y</t>
  </si>
  <si>
    <t>Debes indicar el Edificio, la planta, la vivienda para cada ZONA</t>
  </si>
  <si>
    <t>Nombres de zona recomendados: 
Salón, Cocina, Comedor, Estar, Despacho, Office, Dormitorio, Habitación (simple), Baño, Aseo, Paso, Distribuidor (sin circ)</t>
  </si>
  <si>
    <t>…idem</t>
  </si>
  <si>
    <t>Si no indicas nada, GKPlay aplicará IA para proponerte una asignación de circuitos. Si lo prefieres, puedes hacerlo manualmente</t>
  </si>
  <si>
    <t>Si no indicas nada, GKPlay aplicará los criterios generales. Si lo prefieres, puedes hacerlo manualmente</t>
  </si>
  <si>
    <t>Si no indicas nada, GKPlay hará una estimación basada en las condiciones climáticas y el CTE. Si lo prefieres, puedes indicar manualmente la CT</t>
  </si>
  <si>
    <t>Si no indicas nada, GKPlay aplicá los criterios generales. Si lo prefieres, puedes hacerlo manualmente en todas o en alguno de loas zonas.</t>
  </si>
  <si>
    <t>SUPERFICIE ACTIVA (m2)</t>
  </si>
  <si>
    <t>Cajas de colector</t>
  </si>
  <si>
    <t>SIN CAJA</t>
  </si>
  <si>
    <t>No pondremos incluiremos caja para colector</t>
  </si>
  <si>
    <t>CAJA ESTANDAR</t>
  </si>
  <si>
    <t>Asignamos la caja óptima para el colector seleccionado</t>
  </si>
  <si>
    <t>CAJA PARA PM100 O CONEXIONES</t>
  </si>
  <si>
    <t>Asignamos una caja 200mm más ancha para instalar equipamiento</t>
  </si>
  <si>
    <t>CAJA PARA PM100 Y CONEXIONES</t>
  </si>
  <si>
    <t>Asignamos una caja 400mm más ancha para instalar equipamiento</t>
  </si>
  <si>
    <t>Tipo de CAJA para colector</t>
  </si>
  <si>
    <t>Personaliza tu memoria</t>
  </si>
  <si>
    <t>Te enviaremos un listado de materiales en Excel</t>
  </si>
  <si>
    <t>PRESTO</t>
  </si>
  <si>
    <t>ARQUIMEDES</t>
  </si>
  <si>
    <t>EXCEL, PRESTO, ARQUIMEDES</t>
  </si>
  <si>
    <t>EXCEL</t>
  </si>
  <si>
    <t>(proximamente…) Te enviaremos un Excel con mediciones para PRESTO</t>
  </si>
  <si>
    <t>(proximamente…) Te enviaremos un Excel con mediciones para ARQUIMEDES</t>
  </si>
  <si>
    <t>NUESTROS PANELES RECOMENDADOS</t>
  </si>
  <si>
    <t>R979GY094 T50-h42-Rt 0,75</t>
  </si>
  <si>
    <t>EPS GRAFITO. Rt según UNE EN1264-2022. Sistema con certificación AENOR.</t>
  </si>
  <si>
    <t>R979GY005 T50-h49-Rt 1,25</t>
  </si>
  <si>
    <t>EPS GRAFITO. Rt según UNE EN1264-2022.</t>
  </si>
  <si>
    <t>EPS BLANCO bajo espesor. Rt 0,4 según UNE EN1264-2011</t>
  </si>
  <si>
    <t>EPS BLANCO. Rt 0,75 según UNE EN1264-2022.</t>
  </si>
  <si>
    <t>EPS BLANCO.Rt 1,25 según UNE EN1264-2022.</t>
  </si>
  <si>
    <t>NUESTROS PANELES CON AUTO FIJACION</t>
  </si>
  <si>
    <t>Rt según UNE EN1264-2022.</t>
  </si>
  <si>
    <t>PANELES RENEW</t>
  </si>
  <si>
    <t>Este panel no necesita mortero</t>
  </si>
  <si>
    <t>Ideal para reformas que requieren bajo espesor</t>
  </si>
  <si>
    <t>OTROS PANELES NEW BUILDING</t>
  </si>
  <si>
    <t>PANELES LISOS SIN FILM</t>
  </si>
  <si>
    <t>Requiere compra por camión completo</t>
  </si>
  <si>
    <t>PON AQUÍ TU MAIL</t>
  </si>
  <si>
    <t>PANEL AISLANTE LISTADO ANTERIOR</t>
  </si>
  <si>
    <t>R979GY003 T50-h32-Rt 0,33</t>
  </si>
  <si>
    <t>R979GY096 T50-h49-Rt 1,25</t>
  </si>
  <si>
    <t>PANELES LISOS EN PLACA</t>
  </si>
  <si>
    <t>NUESTROS PANELES RECOMENDADOS PARA OBRA NUEVA</t>
  </si>
  <si>
    <t>Para tubería de 20mm</t>
  </si>
  <si>
    <t>PANELES CON SISTEMA AUTO FIJACION</t>
  </si>
  <si>
    <t>PANEL LISO EN ROLLO TIPO TAKER</t>
  </si>
  <si>
    <t>PANELES RENEW SIN MORTERO</t>
  </si>
  <si>
    <t>PANELES RENEW BAJO ESPESOR</t>
  </si>
  <si>
    <t>R979BY113 T50 h32-Rt 0,29</t>
  </si>
  <si>
    <t>R979BY114 T50 h42</t>
  </si>
  <si>
    <t>R979BY115 T50 h52-Rt 0,88</t>
  </si>
  <si>
    <t>R979BY116 T50 h62</t>
  </si>
  <si>
    <t>R979BY117 T50 h75-Rt 1,56</t>
  </si>
  <si>
    <t>R982Y003 T75 h47-Rt 0,5</t>
  </si>
  <si>
    <t>R882VY403 T50 h23-Rt 0,76</t>
  </si>
  <si>
    <t>R882VY405 T50 h38-Rt 1,26</t>
  </si>
  <si>
    <t>R882VY412 T50 h20-Rt 0,56</t>
  </si>
  <si>
    <t>R882AY423 T50 h23-Rt 0,76</t>
  </si>
  <si>
    <t>R882AY425 T50 h38-Rt 1,26</t>
  </si>
  <si>
    <t>R882AY400 T50 h20-Rt 0,56</t>
  </si>
  <si>
    <t>SPIDER R979SY101 T50 h22-Rt 0</t>
  </si>
  <si>
    <t>SPIDER R979SY011 T50 h22-Rt 0</t>
  </si>
  <si>
    <t>SPIDER R979SY021 T50 h28-Rt 0,19</t>
  </si>
  <si>
    <t>SPIDER R979SY005 T50 h15-Rt 0</t>
  </si>
  <si>
    <t>SPIDER R979SY025 T50 h21-Rt 0,19</t>
  </si>
  <si>
    <t>EPS GRAFITO Para tubería 16-17mm</t>
  </si>
  <si>
    <t>EPS BLANCO Para tubería 16-17mm</t>
  </si>
  <si>
    <t>EPS GRAFITO. Rt según UNE EN1264-2023. Sistema con certificación AENOR.</t>
  </si>
  <si>
    <t>EPS GRAFITO. Rt según UNE EN1264-2023.</t>
  </si>
  <si>
    <t>EPS BLANCO bajo espesor. Rt 0,75 UNE EN1264-2011</t>
  </si>
  <si>
    <t>EPS BLANCO bajo espesor. Rt 1,25 UNE EN1264-2011</t>
  </si>
  <si>
    <t>Ideal para reformas que requieren bajo espesor. Incluye lamina de aislamiento acústico</t>
  </si>
  <si>
    <t>Ideal para combinar con SPIDER</t>
  </si>
  <si>
    <t>EPS GRAFITO. Rt según UNE EN1264-2023. Necesita tubería para el mismo sistema</t>
  </si>
  <si>
    <t>EPS GRAFITO. Rt según UNE EN1264-2023. Necesita grapas</t>
  </si>
  <si>
    <t>EPS BLANCO. Rt según UNE EN1264-2023. Necesita grapas</t>
  </si>
  <si>
    <t>En esta planta se aplica este panel en concreto</t>
  </si>
  <si>
    <t>Se incluye el film anti-vapor en esta planta</t>
  </si>
  <si>
    <t>Revisa que el tubo sea compatible con el panel</t>
  </si>
  <si>
    <t>Col. Suelo-21</t>
  </si>
  <si>
    <t>Col. Suelo-22</t>
  </si>
  <si>
    <t>Col. Suelo-23</t>
  </si>
  <si>
    <t>Col. Suelo-24</t>
  </si>
  <si>
    <t>Col. Suelo-25</t>
  </si>
  <si>
    <t>Col. Suelo-26</t>
  </si>
  <si>
    <t>Col. Suelo-27</t>
  </si>
  <si>
    <t>Col. Suelo-28</t>
  </si>
  <si>
    <t>Col. Suelo-29</t>
  </si>
  <si>
    <t>Col. Suelo-30</t>
  </si>
  <si>
    <t>Col. Suelo-31</t>
  </si>
  <si>
    <t>Col. Suelo-32</t>
  </si>
  <si>
    <t>Col. Suelo-33</t>
  </si>
  <si>
    <t>Col. Suelo-34</t>
  </si>
  <si>
    <t>Col. Suelo-35</t>
  </si>
  <si>
    <t>Col. Suelo-36</t>
  </si>
  <si>
    <t>Col. Suelo-37</t>
  </si>
  <si>
    <t>Col. Suelo-38</t>
  </si>
  <si>
    <t>Col. Suelo-39</t>
  </si>
  <si>
    <t>Col. Suelo-40</t>
  </si>
  <si>
    <t>Col. Suelo-41</t>
  </si>
  <si>
    <t>Col. Suelo-42</t>
  </si>
  <si>
    <t>Col. Suelo-43</t>
  </si>
  <si>
    <t>Col. Suelo-44</t>
  </si>
  <si>
    <t>Col. Suelo-45</t>
  </si>
  <si>
    <t>Col. Suelo-46</t>
  </si>
  <si>
    <t>Col. Suelo-47</t>
  </si>
  <si>
    <t>Col. Suelo-48</t>
  </si>
  <si>
    <t>Col. Suelo-49</t>
  </si>
  <si>
    <t>Col. Suelo-50</t>
  </si>
  <si>
    <t>Col. Suelo-51</t>
  </si>
  <si>
    <t>Col. Suelo-52</t>
  </si>
  <si>
    <t>Col. Suelo-53</t>
  </si>
  <si>
    <t>Col. Suelo-54</t>
  </si>
  <si>
    <t>Col. Suelo-55</t>
  </si>
  <si>
    <t>Col. Suelo-56</t>
  </si>
  <si>
    <t>Col. Suelo-57</t>
  </si>
  <si>
    <t>Col. Suelo-58</t>
  </si>
  <si>
    <t>Col. Suelo-59</t>
  </si>
  <si>
    <t>Col. Suelo-60</t>
  </si>
  <si>
    <t>Col. Suelo-61</t>
  </si>
  <si>
    <t>Col. Suelo-62</t>
  </si>
  <si>
    <t>Col. Suelo-63</t>
  </si>
  <si>
    <t>Col. Suelo-64</t>
  </si>
  <si>
    <t>Col. Suelo-65</t>
  </si>
  <si>
    <t>Col. Suelo-66</t>
  </si>
  <si>
    <t>Col. Suelo-67</t>
  </si>
  <si>
    <t>Col. Suelo-68</t>
  </si>
  <si>
    <t>Col. Suelo-69</t>
  </si>
  <si>
    <t>Col. Suelo-70</t>
  </si>
  <si>
    <t>Col. Suelo-71</t>
  </si>
  <si>
    <t>Col. Suelo-72</t>
  </si>
  <si>
    <t>Col. Suelo-73</t>
  </si>
  <si>
    <t>Col. Suelo-74</t>
  </si>
  <si>
    <t>Col. Suelo-75</t>
  </si>
  <si>
    <t>Col. Suelo-76</t>
  </si>
  <si>
    <t>Col. Suelo-77</t>
  </si>
  <si>
    <t>Col. Suelo-78</t>
  </si>
  <si>
    <t>Col. Suelo-79</t>
  </si>
  <si>
    <t>Col. Suelo-80</t>
  </si>
  <si>
    <t>Col. Suelo-81</t>
  </si>
  <si>
    <t>Col. Suelo-82</t>
  </si>
  <si>
    <t>Col. Suelo-83</t>
  </si>
  <si>
    <t>Col. Suelo-84</t>
  </si>
  <si>
    <t>Col. Suelo-85</t>
  </si>
  <si>
    <t>Col. Suelo-86</t>
  </si>
  <si>
    <t>Col. Suelo-87</t>
  </si>
  <si>
    <t>Col. Suelo-88</t>
  </si>
  <si>
    <t>Col. Suelo-89</t>
  </si>
  <si>
    <t>Col. Suelo-90</t>
  </si>
  <si>
    <t>Col. Suelo-91</t>
  </si>
  <si>
    <t>Col. Suelo-92</t>
  </si>
  <si>
    <t>Col. Suelo-93</t>
  </si>
  <si>
    <t>Col. Suelo-94</t>
  </si>
  <si>
    <t>Col. Suelo-95</t>
  </si>
  <si>
    <t>Col. Suelo-96</t>
  </si>
  <si>
    <t>Col. Suelo-97</t>
  </si>
  <si>
    <t>Col. Suelo-98</t>
  </si>
  <si>
    <t>Col. Suelo-99</t>
  </si>
  <si>
    <t>Col. Suelo-100</t>
  </si>
  <si>
    <t>Entre 0,8 y 1,5</t>
  </si>
  <si>
    <t>FAN-COIL MULTIZONA</t>
  </si>
  <si>
    <t>Si es técnicamente posible, te propondremos un fan-coil multizona</t>
  </si>
  <si>
    <t>Ventilación mecánica controlada VMC</t>
  </si>
  <si>
    <t>Fuente</t>
  </si>
  <si>
    <t>WEB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</si>
</sst>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"/>
    <numFmt numFmtId="165" formatCode="0.0"/>
    <numFmt numFmtId="166" formatCode="#,##0.0\ &quot;€&quot;"/>
    <numFmt numFmtId="167" formatCode="#,##0.0"/>
  </numFmts>
  <fonts count="95" x14ac:knownFonts="1"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26"/>
      <name val="Calibri"/>
      <family val="2"/>
    </font>
    <font>
      <sz val="16"/>
      <name val="Calibri"/>
      <family val="2"/>
    </font>
    <font>
      <sz val="16"/>
      <color theme="0" tint="-0.14999847407452621"/>
      <name val="Calibri"/>
      <family val="2"/>
    </font>
    <font>
      <sz val="18"/>
      <name val="Calibri"/>
      <family val="2"/>
    </font>
    <font>
      <b/>
      <sz val="18"/>
      <name val="Calibri"/>
      <family val="2"/>
    </font>
    <font>
      <b/>
      <sz val="8"/>
      <name val="Calibri"/>
      <family val="2"/>
    </font>
    <font>
      <sz val="10"/>
      <color theme="0"/>
      <name val="Calibri"/>
      <family val="2"/>
    </font>
    <font>
      <sz val="11"/>
      <name val="Calibri"/>
      <family val="2"/>
    </font>
    <font>
      <sz val="10"/>
      <color rgb="FFFF0000"/>
      <name val="Calibri"/>
      <family val="2"/>
    </font>
    <font>
      <b/>
      <sz val="12"/>
      <name val="Calibri"/>
      <family val="2"/>
    </font>
    <font>
      <b/>
      <i/>
      <u/>
      <sz val="10"/>
      <name val="Calibri"/>
      <family val="2"/>
    </font>
    <font>
      <b/>
      <sz val="16"/>
      <name val="Calibri"/>
      <family val="2"/>
    </font>
    <font>
      <b/>
      <sz val="10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u/>
      <sz val="10"/>
      <color indexed="12"/>
      <name val="Arial"/>
      <family val="2"/>
    </font>
    <font>
      <b/>
      <sz val="14"/>
      <color rgb="FFFF0000"/>
      <name val="Calibri"/>
      <family val="2"/>
    </font>
    <font>
      <b/>
      <sz val="14"/>
      <color rgb="FF0070C0"/>
      <name val="Calibri"/>
      <family val="2"/>
    </font>
    <font>
      <sz val="10"/>
      <name val="Symbol"/>
      <family val="1"/>
      <charset val="2"/>
    </font>
    <font>
      <sz val="8"/>
      <name val="Calibri"/>
      <family val="2"/>
    </font>
    <font>
      <b/>
      <sz val="10"/>
      <color rgb="FFFF0000"/>
      <name val="Calibri"/>
      <family val="2"/>
    </font>
    <font>
      <b/>
      <u/>
      <sz val="10"/>
      <name val="Calibri"/>
      <family val="2"/>
    </font>
    <font>
      <sz val="12"/>
      <name val="Calibri"/>
      <family val="2"/>
    </font>
    <font>
      <sz val="10"/>
      <color indexed="9"/>
      <name val="Calibri"/>
      <family val="2"/>
    </font>
    <font>
      <b/>
      <sz val="26"/>
      <color indexed="50"/>
      <name val="Calibri"/>
      <family val="2"/>
    </font>
    <font>
      <b/>
      <sz val="26"/>
      <color indexed="54"/>
      <name val="Calibri"/>
      <family val="2"/>
    </font>
    <font>
      <b/>
      <sz val="18"/>
      <color rgb="FFFF0000"/>
      <name val="Calibri"/>
      <family val="2"/>
    </font>
    <font>
      <b/>
      <sz val="10"/>
      <color indexed="54"/>
      <name val="Calibri"/>
      <family val="2"/>
    </font>
    <font>
      <b/>
      <sz val="12"/>
      <color rgb="FFFF0000"/>
      <name val="Calibri"/>
      <family val="2"/>
    </font>
    <font>
      <b/>
      <sz val="10"/>
      <color indexed="12"/>
      <name val="Calibri"/>
      <family val="2"/>
    </font>
    <font>
      <b/>
      <i/>
      <u/>
      <sz val="14"/>
      <name val="Calibri"/>
      <family val="2"/>
    </font>
    <font>
      <sz val="10"/>
      <color indexed="54"/>
      <name val="Calibri"/>
      <family val="2"/>
    </font>
    <font>
      <b/>
      <sz val="8"/>
      <color indexed="54"/>
      <name val="Calibri"/>
      <family val="2"/>
    </font>
    <font>
      <b/>
      <sz val="10"/>
      <color indexed="55"/>
      <name val="Calibri"/>
      <family val="2"/>
    </font>
    <font>
      <b/>
      <sz val="8"/>
      <color indexed="9"/>
      <name val="Calibri"/>
      <family val="2"/>
    </font>
    <font>
      <sz val="10"/>
      <color indexed="54"/>
      <name val="Arial"/>
      <family val="2"/>
    </font>
    <font>
      <b/>
      <sz val="14"/>
      <color indexed="12"/>
      <name val="Calibri"/>
      <family val="2"/>
    </font>
    <font>
      <b/>
      <sz val="12"/>
      <color indexed="10"/>
      <name val="Calibri"/>
      <family val="2"/>
    </font>
    <font>
      <b/>
      <sz val="8"/>
      <color rgb="FFFF0000"/>
      <name val="Calibri"/>
      <family val="2"/>
    </font>
    <font>
      <b/>
      <sz val="10"/>
      <color rgb="FF00B050"/>
      <name val="Calibri"/>
      <family val="2"/>
    </font>
    <font>
      <b/>
      <sz val="9"/>
      <color indexed="55"/>
      <name val="Calibri"/>
      <family val="2"/>
    </font>
    <font>
      <b/>
      <sz val="10"/>
      <color indexed="10"/>
      <name val="Calibri"/>
      <family val="2"/>
    </font>
    <font>
      <sz val="9"/>
      <name val="Arial"/>
      <family val="2"/>
    </font>
    <font>
      <b/>
      <sz val="10"/>
      <color theme="0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color indexed="9"/>
      <name val="Calibri"/>
      <family val="2"/>
    </font>
    <font>
      <b/>
      <sz val="10"/>
      <color indexed="22"/>
      <name val="Calibri"/>
      <family val="2"/>
    </font>
    <font>
      <b/>
      <i/>
      <u/>
      <sz val="10"/>
      <color indexed="54"/>
      <name val="Calibri"/>
      <family val="2"/>
    </font>
    <font>
      <sz val="8"/>
      <color indexed="9"/>
      <name val="Calibri"/>
      <family val="2"/>
    </font>
    <font>
      <sz val="8"/>
      <color rgb="FFFF0000"/>
      <name val="Calibri"/>
      <family val="2"/>
    </font>
    <font>
      <sz val="12"/>
      <color rgb="FFFF0000"/>
      <name val="Calibri"/>
      <family val="2"/>
    </font>
    <font>
      <b/>
      <sz val="14"/>
      <color theme="9" tint="-0.249977111117893"/>
      <name val="Calibri"/>
      <family val="2"/>
    </font>
    <font>
      <sz val="100"/>
      <color rgb="FFFF0000"/>
      <name val="Calibri"/>
      <family val="2"/>
      <scheme val="minor"/>
    </font>
    <font>
      <b/>
      <sz val="11"/>
      <name val="Arial Black"/>
      <family val="2"/>
    </font>
    <font>
      <sz val="12"/>
      <name val="Calibri"/>
      <family val="2"/>
      <scheme val="minor"/>
    </font>
    <font>
      <sz val="15"/>
      <name val="Calibri"/>
      <family val="2"/>
    </font>
    <font>
      <sz val="10"/>
      <color indexed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i/>
      <sz val="10"/>
      <color indexed="9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8"/>
      <color indexed="54"/>
      <name val="Calibri"/>
      <family val="2"/>
    </font>
    <font>
      <sz val="11"/>
      <color indexed="55"/>
      <name val="Calibri"/>
      <family val="2"/>
    </font>
    <font>
      <sz val="11"/>
      <color indexed="22"/>
      <name val="Calibri"/>
      <family val="2"/>
    </font>
    <font>
      <sz val="14"/>
      <name val="Calibri"/>
      <family val="2"/>
    </font>
    <font>
      <sz val="10"/>
      <color rgb="FFFF0000"/>
      <name val="Calibri"/>
      <family val="2"/>
      <scheme val="minor"/>
    </font>
    <font>
      <sz val="18"/>
      <color rgb="FFFF0000"/>
      <name val="Calibri"/>
      <family val="2"/>
    </font>
    <font>
      <sz val="20"/>
      <name val="Calibri"/>
      <family val="2"/>
    </font>
    <font>
      <u/>
      <sz val="14"/>
      <color indexed="12"/>
      <name val="Arial"/>
      <family val="2"/>
    </font>
    <font>
      <sz val="14"/>
      <color indexed="54"/>
      <name val="Calibri"/>
      <family val="2"/>
    </font>
    <font>
      <sz val="10"/>
      <color theme="9" tint="-0.249977111117893"/>
      <name val="Calibri"/>
      <family val="2"/>
      <scheme val="minor"/>
    </font>
    <font>
      <sz val="11"/>
      <color indexed="54"/>
      <name val="Calibri"/>
      <family val="2"/>
    </font>
    <font>
      <b/>
      <sz val="12"/>
      <color theme="0"/>
      <name val="Calibri"/>
      <family val="2"/>
    </font>
    <font>
      <sz val="11"/>
      <color indexed="9"/>
      <name val="Calibri"/>
      <family val="2"/>
    </font>
    <font>
      <b/>
      <sz val="22"/>
      <color rgb="FFFF0000"/>
      <name val="Calibri"/>
      <family val="2"/>
    </font>
    <font>
      <sz val="14"/>
      <color rgb="FF0070C0"/>
      <name val="Calibri"/>
      <family val="2"/>
    </font>
    <font>
      <sz val="14"/>
      <color rgb="FFFF0000"/>
      <name val="Calibri"/>
      <family val="2"/>
    </font>
    <font>
      <sz val="22"/>
      <color rgb="FFFF0000"/>
      <name val="Calibri"/>
      <family val="2"/>
    </font>
    <font>
      <b/>
      <sz val="10"/>
      <color theme="3"/>
      <name val="Calibri"/>
      <family val="2"/>
    </font>
    <font>
      <b/>
      <sz val="14"/>
      <color theme="3"/>
      <name val="Calibri"/>
      <family val="2"/>
    </font>
    <font>
      <sz val="8"/>
      <name val="Arial"/>
      <family val="2"/>
    </font>
    <font>
      <sz val="12"/>
      <color rgb="FFFF0000"/>
      <name val="Calibri"/>
      <family val="2"/>
      <scheme val="minor"/>
    </font>
    <font>
      <b/>
      <sz val="18"/>
      <color theme="4"/>
      <name val="Calibri"/>
      <family val="2"/>
    </font>
    <font>
      <sz val="22"/>
      <color theme="4"/>
      <name val="Calibri"/>
      <family val="2"/>
    </font>
    <font>
      <b/>
      <sz val="14"/>
      <color rgb="FF00B0F0"/>
      <name val="Calibri"/>
      <family val="2"/>
    </font>
    <font>
      <sz val="12"/>
      <color rgb="FF00B0F0"/>
      <name val="Calibri"/>
      <family val="2"/>
    </font>
    <font>
      <sz val="14"/>
      <color rgb="FF00B0F0"/>
      <name val="Calibri"/>
      <family val="2"/>
    </font>
    <font>
      <b/>
      <sz val="10"/>
      <name val="Calibri"/>
      <family val="2"/>
      <scheme val="minor"/>
    </font>
    <font>
      <sz val="18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  <bgColor indexed="64"/>
      </patternFill>
    </fill>
    <fill>
      <patternFill patternType="lightUp">
        <fgColor indexed="9"/>
        <bgColor indexed="5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indexed="54"/>
      </left>
      <right/>
      <top style="medium">
        <color indexed="54"/>
      </top>
      <bottom/>
      <diagonal/>
    </border>
    <border>
      <left/>
      <right/>
      <top style="medium">
        <color indexed="54"/>
      </top>
      <bottom/>
      <diagonal/>
    </border>
    <border>
      <left/>
      <right style="medium">
        <color indexed="54"/>
      </right>
      <top style="medium">
        <color indexed="54"/>
      </top>
      <bottom/>
      <diagonal/>
    </border>
    <border>
      <left style="medium">
        <color indexed="54"/>
      </left>
      <right/>
      <top/>
      <bottom/>
      <diagonal/>
    </border>
    <border>
      <left/>
      <right style="medium">
        <color indexed="54"/>
      </right>
      <top/>
      <bottom/>
      <diagonal/>
    </border>
    <border>
      <left style="medium">
        <color indexed="54"/>
      </left>
      <right/>
      <top/>
      <bottom style="medium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 style="medium">
        <color indexed="54"/>
      </right>
      <top/>
      <bottom style="medium">
        <color indexed="54"/>
      </bottom>
      <diagonal/>
    </border>
    <border>
      <left style="medium">
        <color rgb="FF666699"/>
      </left>
      <right/>
      <top style="medium">
        <color rgb="FF666699"/>
      </top>
      <bottom/>
      <diagonal/>
    </border>
    <border>
      <left/>
      <right/>
      <top style="medium">
        <color rgb="FF666699"/>
      </top>
      <bottom/>
      <diagonal/>
    </border>
    <border>
      <left/>
      <right style="medium">
        <color rgb="FF666699"/>
      </right>
      <top style="medium">
        <color rgb="FF666699"/>
      </top>
      <bottom/>
      <diagonal/>
    </border>
    <border>
      <left style="medium">
        <color rgb="FF666699"/>
      </left>
      <right/>
      <top/>
      <bottom/>
      <diagonal/>
    </border>
    <border>
      <left/>
      <right style="medium">
        <color rgb="FF666699"/>
      </right>
      <top/>
      <bottom/>
      <diagonal/>
    </border>
    <border>
      <left style="medium">
        <color rgb="FF666699"/>
      </left>
      <right/>
      <top/>
      <bottom style="medium">
        <color rgb="FF666699"/>
      </bottom>
      <diagonal/>
    </border>
    <border>
      <left/>
      <right/>
      <top/>
      <bottom style="medium">
        <color rgb="FF666699"/>
      </bottom>
      <diagonal/>
    </border>
    <border>
      <left/>
      <right style="medium">
        <color rgb="FF666699"/>
      </right>
      <top/>
      <bottom style="medium">
        <color rgb="FF66669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rgb="FFFF0000"/>
      </bottom>
      <diagonal/>
    </border>
    <border>
      <left style="dotted">
        <color indexed="54"/>
      </left>
      <right style="dotted">
        <color indexed="54"/>
      </right>
      <top style="dotted">
        <color indexed="54"/>
      </top>
      <bottom style="dotted">
        <color indexed="54"/>
      </bottom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9"/>
      </left>
      <right/>
      <top style="thin">
        <color indexed="9"/>
      </top>
      <bottom style="thick">
        <color auto="1"/>
      </bottom>
      <diagonal/>
    </border>
    <border>
      <left/>
      <right/>
      <top style="thin">
        <color indexed="9"/>
      </top>
      <bottom style="thick">
        <color auto="1"/>
      </bottom>
      <diagonal/>
    </border>
    <border>
      <left/>
      <right/>
      <top style="thin">
        <color indexed="9"/>
      </top>
      <bottom style="thick">
        <color rgb="FFFF0000"/>
      </bottom>
      <diagonal/>
    </border>
    <border>
      <left/>
      <right style="thin">
        <color indexed="9"/>
      </right>
      <top style="thin">
        <color indexed="9"/>
      </top>
      <bottom style="thick">
        <color auto="1"/>
      </bottom>
      <diagonal/>
    </border>
    <border>
      <left style="thin">
        <color indexed="9"/>
      </left>
      <right/>
      <top style="thin">
        <color indexed="9"/>
      </top>
      <bottom style="thick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">
    <xf numFmtId="0" fontId="0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</cellStyleXfs>
  <cellXfs count="647">
    <xf numFmtId="0" fontId="0" fillId="0" borderId="0" xfId="0"/>
    <xf numFmtId="0" fontId="2" fillId="2" borderId="0" xfId="2" applyFont="1" applyFill="1" applyAlignment="1" applyProtection="1">
      <alignment horizontal="center"/>
      <protection hidden="1"/>
    </xf>
    <xf numFmtId="0" fontId="3" fillId="2" borderId="1" xfId="2" applyFont="1" applyFill="1" applyBorder="1" applyAlignment="1" applyProtection="1">
      <alignment horizontal="left"/>
      <protection hidden="1"/>
    </xf>
    <xf numFmtId="0" fontId="2" fillId="2" borderId="1" xfId="2" applyFont="1" applyFill="1" applyBorder="1" applyAlignment="1" applyProtection="1">
      <alignment horizontal="center"/>
      <protection hidden="1"/>
    </xf>
    <xf numFmtId="0" fontId="5" fillId="2" borderId="1" xfId="2" applyFont="1" applyFill="1" applyBorder="1" applyAlignment="1" applyProtection="1">
      <alignment horizontal="right" vertical="top"/>
      <protection hidden="1"/>
    </xf>
    <xf numFmtId="0" fontId="7" fillId="2" borderId="0" xfId="2" applyFont="1" applyFill="1" applyAlignment="1" applyProtection="1">
      <alignment horizontal="center" vertical="center"/>
      <protection hidden="1"/>
    </xf>
    <xf numFmtId="0" fontId="8" fillId="2" borderId="0" xfId="2" applyFont="1" applyFill="1" applyAlignment="1" applyProtection="1">
      <alignment horizontal="center" vertical="center" wrapText="1"/>
      <protection hidden="1"/>
    </xf>
    <xf numFmtId="0" fontId="2" fillId="2" borderId="0" xfId="2" applyFont="1" applyFill="1" applyProtection="1">
      <protection hidden="1"/>
    </xf>
    <xf numFmtId="0" fontId="2" fillId="2" borderId="3" xfId="2" applyFont="1" applyFill="1" applyBorder="1" applyAlignment="1" applyProtection="1">
      <alignment horizontal="center" vertical="center"/>
      <protection hidden="1"/>
    </xf>
    <xf numFmtId="0" fontId="9" fillId="2" borderId="0" xfId="2" applyFont="1" applyFill="1" applyProtection="1">
      <protection hidden="1"/>
    </xf>
    <xf numFmtId="0" fontId="10" fillId="2" borderId="0" xfId="2" applyFont="1" applyFill="1" applyAlignment="1" applyProtection="1">
      <alignment horizontal="center" vertical="center" wrapText="1"/>
      <protection hidden="1"/>
    </xf>
    <xf numFmtId="0" fontId="2" fillId="0" borderId="0" xfId="2" applyFont="1" applyProtection="1">
      <protection hidden="1"/>
    </xf>
    <xf numFmtId="0" fontId="11" fillId="3" borderId="0" xfId="2" applyFont="1" applyFill="1" applyAlignment="1" applyProtection="1">
      <alignment horizontal="center" vertical="center"/>
      <protection hidden="1"/>
    </xf>
    <xf numFmtId="0" fontId="2" fillId="3" borderId="0" xfId="2" applyFont="1" applyFill="1" applyProtection="1">
      <protection hidden="1"/>
    </xf>
    <xf numFmtId="0" fontId="12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2" applyFont="1" applyFill="1" applyAlignment="1" applyProtection="1">
      <alignment vertical="top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5" fillId="2" borderId="0" xfId="2" applyFont="1" applyFill="1" applyAlignment="1" applyProtection="1">
      <alignment horizontal="center" vertical="center" wrapText="1"/>
      <protection hidden="1"/>
    </xf>
    <xf numFmtId="14" fontId="16" fillId="3" borderId="4" xfId="2" applyNumberFormat="1" applyFont="1" applyFill="1" applyBorder="1" applyProtection="1">
      <protection hidden="1"/>
    </xf>
    <xf numFmtId="0" fontId="14" fillId="3" borderId="4" xfId="2" applyFont="1" applyFill="1" applyBorder="1" applyProtection="1">
      <protection hidden="1"/>
    </xf>
    <xf numFmtId="0" fontId="14" fillId="3" borderId="4" xfId="2" applyFont="1" applyFill="1" applyBorder="1" applyAlignment="1" applyProtection="1">
      <alignment horizontal="left"/>
      <protection hidden="1"/>
    </xf>
    <xf numFmtId="49" fontId="6" fillId="2" borderId="0" xfId="2" applyNumberFormat="1" applyFont="1" applyFill="1" applyAlignment="1" applyProtection="1">
      <alignment horizontal="center" vertical="center"/>
      <protection hidden="1"/>
    </xf>
    <xf numFmtId="0" fontId="12" fillId="2" borderId="0" xfId="2" applyFont="1" applyFill="1" applyAlignment="1" applyProtection="1">
      <alignment horizontal="center" vertical="center" wrapText="1"/>
      <protection hidden="1"/>
    </xf>
    <xf numFmtId="0" fontId="8" fillId="2" borderId="0" xfId="2" applyFont="1" applyFill="1" applyAlignment="1" applyProtection="1">
      <alignment horizontal="center"/>
      <protection hidden="1"/>
    </xf>
    <xf numFmtId="0" fontId="14" fillId="2" borderId="0" xfId="2" applyFont="1" applyFill="1" applyAlignment="1" applyProtection="1">
      <alignment horizontal="center" vertical="center"/>
      <protection hidden="1"/>
    </xf>
    <xf numFmtId="0" fontId="10" fillId="2" borderId="0" xfId="2" applyFont="1" applyFill="1" applyProtection="1">
      <protection hidden="1"/>
    </xf>
    <xf numFmtId="164" fontId="14" fillId="4" borderId="0" xfId="0" applyNumberFormat="1" applyFont="1" applyFill="1" applyBorder="1" applyAlignment="1" applyProtection="1">
      <alignment horizontal="center" vertical="center"/>
      <protection hidden="1"/>
    </xf>
    <xf numFmtId="0" fontId="10" fillId="3" borderId="0" xfId="2" applyFont="1" applyFill="1" applyProtection="1">
      <protection hidden="1"/>
    </xf>
    <xf numFmtId="0" fontId="10" fillId="0" borderId="0" xfId="2" applyFont="1" applyProtection="1">
      <protection hidden="1"/>
    </xf>
    <xf numFmtId="0" fontId="2" fillId="2" borderId="0" xfId="2" quotePrefix="1" applyFont="1" applyFill="1" applyAlignment="1" applyProtection="1">
      <alignment horizontal="center" vertical="top" wrapText="1"/>
      <protection hidden="1"/>
    </xf>
    <xf numFmtId="0" fontId="2" fillId="2" borderId="0" xfId="2" applyFont="1" applyFill="1" applyAlignment="1" applyProtection="1">
      <alignment horizontal="left"/>
      <protection hidden="1"/>
    </xf>
    <xf numFmtId="0" fontId="18" fillId="2" borderId="0" xfId="2" applyFont="1" applyFill="1" applyAlignment="1" applyProtection="1">
      <alignment horizontal="center" vertical="center"/>
      <protection hidden="1"/>
    </xf>
    <xf numFmtId="0" fontId="2" fillId="2" borderId="0" xfId="2" applyFont="1" applyFill="1" applyAlignment="1" applyProtection="1">
      <alignment vertical="top"/>
      <protection hidden="1"/>
    </xf>
    <xf numFmtId="0" fontId="2" fillId="2" borderId="0" xfId="2" applyFont="1" applyFill="1" applyAlignment="1" applyProtection="1">
      <alignment horizontal="center" vertical="top"/>
      <protection hidden="1"/>
    </xf>
    <xf numFmtId="0" fontId="18" fillId="2" borderId="0" xfId="2" applyFont="1" applyFill="1" applyAlignment="1" applyProtection="1">
      <alignment horizontal="center" vertical="top"/>
      <protection hidden="1"/>
    </xf>
    <xf numFmtId="0" fontId="17" fillId="6" borderId="5" xfId="2" quotePrefix="1" applyFont="1" applyFill="1" applyBorder="1" applyAlignment="1" applyProtection="1">
      <alignment horizontal="center" vertical="center"/>
      <protection locked="0"/>
    </xf>
    <xf numFmtId="0" fontId="18" fillId="2" borderId="0" xfId="2" applyFont="1" applyFill="1" applyAlignment="1" applyProtection="1">
      <alignment horizontal="center"/>
      <protection hidden="1"/>
    </xf>
    <xf numFmtId="0" fontId="17" fillId="2" borderId="0" xfId="2" applyFont="1" applyFill="1" applyAlignment="1" applyProtection="1">
      <alignment horizontal="left" vertical="center" indent="2"/>
      <protection hidden="1"/>
    </xf>
    <xf numFmtId="0" fontId="18" fillId="2" borderId="0" xfId="2" applyFont="1" applyFill="1" applyProtection="1">
      <protection hidden="1"/>
    </xf>
    <xf numFmtId="0" fontId="18" fillId="2" borderId="0" xfId="2" applyFont="1" applyFill="1" applyAlignment="1" applyProtection="1">
      <alignment horizontal="center" vertical="center" wrapText="1"/>
      <protection hidden="1"/>
    </xf>
    <xf numFmtId="0" fontId="8" fillId="4" borderId="0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Border="1" applyAlignment="1" applyProtection="1">
      <alignment horizontal="center" vertical="center"/>
      <protection hidden="1"/>
    </xf>
    <xf numFmtId="0" fontId="18" fillId="3" borderId="0" xfId="2" applyFont="1" applyFill="1" applyProtection="1">
      <protection hidden="1"/>
    </xf>
    <xf numFmtId="0" fontId="18" fillId="0" borderId="0" xfId="2" applyFont="1" applyProtection="1">
      <protection hidden="1"/>
    </xf>
    <xf numFmtId="0" fontId="14" fillId="3" borderId="4" xfId="2" applyFont="1" applyFill="1" applyBorder="1" applyAlignment="1" applyProtection="1">
      <alignment horizontal="right"/>
      <protection hidden="1"/>
    </xf>
    <xf numFmtId="0" fontId="17" fillId="2" borderId="6" xfId="2" applyFont="1" applyFill="1" applyBorder="1" applyAlignment="1" applyProtection="1">
      <alignment horizontal="left" indent="3"/>
      <protection hidden="1"/>
    </xf>
    <xf numFmtId="0" fontId="15" fillId="2" borderId="6" xfId="2" applyFont="1" applyFill="1" applyBorder="1" applyProtection="1">
      <protection hidden="1"/>
    </xf>
    <xf numFmtId="49" fontId="2" fillId="2" borderId="0" xfId="0" applyNumberFormat="1" applyFont="1" applyFill="1" applyAlignment="1" applyProtection="1">
      <alignment horizontal="left" vertical="top"/>
      <protection hidden="1"/>
    </xf>
    <xf numFmtId="14" fontId="2" fillId="2" borderId="0" xfId="0" applyNumberFormat="1" applyFont="1" applyFill="1" applyAlignment="1" applyProtection="1">
      <alignment horizontal="left" vertical="top"/>
      <protection hidden="1"/>
    </xf>
    <xf numFmtId="14" fontId="17" fillId="7" borderId="7" xfId="2" applyNumberFormat="1" applyFont="1" applyFill="1" applyBorder="1" applyAlignment="1" applyProtection="1">
      <alignment horizontal="center" vertical="center"/>
      <protection locked="0"/>
    </xf>
    <xf numFmtId="14" fontId="17" fillId="7" borderId="8" xfId="2" applyNumberFormat="1" applyFont="1" applyFill="1" applyBorder="1" applyAlignment="1" applyProtection="1">
      <alignment horizontal="center" vertical="center"/>
      <protection locked="0"/>
    </xf>
    <xf numFmtId="0" fontId="2" fillId="3" borderId="0" xfId="2" applyFont="1" applyFill="1" applyAlignment="1" applyProtection="1">
      <alignment horizontal="center" vertical="center"/>
      <protection hidden="1"/>
    </xf>
    <xf numFmtId="14" fontId="14" fillId="3" borderId="4" xfId="2" applyNumberFormat="1" applyFont="1" applyFill="1" applyBorder="1" applyAlignment="1" applyProtection="1">
      <alignment horizontal="left" indent="1"/>
      <protection hidden="1"/>
    </xf>
    <xf numFmtId="0" fontId="15" fillId="2" borderId="0" xfId="2" applyFont="1" applyFill="1" applyProtection="1">
      <protection hidden="1"/>
    </xf>
    <xf numFmtId="14" fontId="15" fillId="0" borderId="3" xfId="2" applyNumberFormat="1" applyFont="1" applyBorder="1" applyAlignment="1" applyProtection="1">
      <alignment horizontal="center"/>
      <protection locked="0"/>
    </xf>
    <xf numFmtId="0" fontId="16" fillId="3" borderId="4" xfId="2" applyFont="1" applyFill="1" applyBorder="1" applyProtection="1">
      <protection hidden="1"/>
    </xf>
    <xf numFmtId="9" fontId="17" fillId="6" borderId="5" xfId="2" applyNumberFormat="1" applyFont="1" applyFill="1" applyBorder="1" applyAlignment="1" applyProtection="1">
      <alignment horizontal="center" vertical="center"/>
      <protection locked="0"/>
    </xf>
    <xf numFmtId="165" fontId="17" fillId="6" borderId="5" xfId="2" applyNumberFormat="1" applyFont="1" applyFill="1" applyBorder="1" applyAlignment="1" applyProtection="1">
      <alignment horizontal="center" vertical="center"/>
      <protection locked="0"/>
    </xf>
    <xf numFmtId="0" fontId="17" fillId="6" borderId="5" xfId="2" applyFont="1" applyFill="1" applyBorder="1" applyAlignment="1" applyProtection="1">
      <alignment horizontal="center" vertical="center"/>
      <protection locked="0"/>
    </xf>
    <xf numFmtId="2" fontId="2" fillId="0" borderId="3" xfId="2" applyNumberFormat="1" applyFont="1" applyBorder="1" applyProtection="1">
      <protection hidden="1"/>
    </xf>
    <xf numFmtId="2" fontId="2" fillId="0" borderId="0" xfId="2" applyNumberFormat="1" applyFont="1" applyProtection="1">
      <protection hidden="1"/>
    </xf>
    <xf numFmtId="2" fontId="2" fillId="2" borderId="3" xfId="2" applyNumberFormat="1" applyFont="1" applyFill="1" applyBorder="1" applyAlignment="1" applyProtection="1">
      <alignment horizontal="center"/>
      <protection hidden="1"/>
    </xf>
    <xf numFmtId="0" fontId="2" fillId="2" borderId="3" xfId="2" applyFont="1" applyFill="1" applyBorder="1" applyAlignment="1" applyProtection="1">
      <alignment horizontal="center"/>
      <protection hidden="1"/>
    </xf>
    <xf numFmtId="0" fontId="22" fillId="2" borderId="0" xfId="2" applyFont="1" applyFill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3" fillId="0" borderId="0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14" fontId="24" fillId="2" borderId="0" xfId="2" applyNumberFormat="1" applyFont="1" applyFill="1" applyAlignment="1" applyProtection="1">
      <alignment horizontal="center"/>
      <protection hidden="1"/>
    </xf>
    <xf numFmtId="0" fontId="25" fillId="2" borderId="9" xfId="2" applyFont="1" applyFill="1" applyBorder="1" applyAlignment="1" applyProtection="1">
      <alignment horizontal="left" indent="1"/>
      <protection hidden="1"/>
    </xf>
    <xf numFmtId="0" fontId="15" fillId="2" borderId="10" xfId="0" applyNumberFormat="1" applyFont="1" applyFill="1" applyBorder="1" applyAlignment="1" applyProtection="1">
      <alignment horizontal="left" vertical="top" wrapText="1" shrinkToFit="1"/>
      <protection hidden="1"/>
    </xf>
    <xf numFmtId="9" fontId="15" fillId="2" borderId="10" xfId="0" applyNumberFormat="1" applyFont="1" applyFill="1" applyBorder="1" applyAlignment="1" applyProtection="1">
      <alignment horizontal="left" vertical="top" wrapText="1" shrinkToFit="1"/>
      <protection hidden="1"/>
    </xf>
    <xf numFmtId="2" fontId="2" fillId="2" borderId="10" xfId="0" applyNumberFormat="1" applyFont="1" applyFill="1" applyBorder="1" applyAlignment="1" applyProtection="1">
      <alignment horizontal="center" vertical="top" wrapText="1" shrinkToFit="1"/>
      <protection hidden="1"/>
    </xf>
    <xf numFmtId="2" fontId="2" fillId="2" borderId="11" xfId="0" applyNumberFormat="1" applyFont="1" applyFill="1" applyBorder="1" applyAlignment="1" applyProtection="1">
      <alignment horizontal="center" vertical="top" wrapText="1" shrinkToFit="1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5" fillId="2" borderId="12" xfId="2" applyFont="1" applyFill="1" applyBorder="1" applyAlignment="1" applyProtection="1">
      <alignment horizontal="left" indent="1"/>
      <protection hidden="1"/>
    </xf>
    <xf numFmtId="0" fontId="15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2" fontId="2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2" fontId="2" fillId="2" borderId="13" xfId="0" applyNumberFormat="1" applyFont="1" applyFill="1" applyBorder="1" applyAlignment="1" applyProtection="1">
      <alignment horizontal="center" vertical="top" wrapText="1" shrinkToFit="1"/>
      <protection hidden="1"/>
    </xf>
    <xf numFmtId="0" fontId="15" fillId="2" borderId="14" xfId="0" applyNumberFormat="1" applyFont="1" applyFill="1" applyBorder="1" applyAlignment="1" applyProtection="1">
      <alignment horizontal="left" vertical="top" wrapText="1" shrinkToFit="1"/>
      <protection hidden="1"/>
    </xf>
    <xf numFmtId="0" fontId="15" fillId="2" borderId="15" xfId="0" applyNumberFormat="1" applyFont="1" applyFill="1" applyBorder="1" applyAlignment="1" applyProtection="1">
      <alignment horizontal="left" vertical="top" wrapText="1" shrinkToFit="1"/>
      <protection hidden="1"/>
    </xf>
    <xf numFmtId="9" fontId="15" fillId="2" borderId="15" xfId="0" applyNumberFormat="1" applyFont="1" applyFill="1" applyBorder="1" applyAlignment="1" applyProtection="1">
      <alignment horizontal="left" vertical="top" wrapText="1" shrinkToFit="1"/>
      <protection hidden="1"/>
    </xf>
    <xf numFmtId="2" fontId="2" fillId="2" borderId="15" xfId="0" applyNumberFormat="1" applyFont="1" applyFill="1" applyBorder="1" applyAlignment="1" applyProtection="1">
      <alignment horizontal="center" vertical="top" wrapText="1" shrinkToFit="1"/>
      <protection hidden="1"/>
    </xf>
    <xf numFmtId="2" fontId="2" fillId="2" borderId="16" xfId="0" applyNumberFormat="1" applyFont="1" applyFill="1" applyBorder="1" applyAlignment="1" applyProtection="1">
      <alignment horizontal="center" vertical="top" wrapText="1" shrinkToFit="1"/>
      <protection hidden="1"/>
    </xf>
    <xf numFmtId="9" fontId="15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2" fillId="2" borderId="0" xfId="2" applyFont="1" applyFill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2" fillId="2" borderId="13" xfId="2" quotePrefix="1" applyFont="1" applyFill="1" applyBorder="1" applyAlignment="1" applyProtection="1">
      <alignment horizontal="center" vertical="top" wrapText="1"/>
      <protection hidden="1"/>
    </xf>
    <xf numFmtId="0" fontId="2" fillId="2" borderId="10" xfId="2" applyFont="1" applyFill="1" applyBorder="1" applyProtection="1">
      <protection hidden="1"/>
    </xf>
    <xf numFmtId="0" fontId="2" fillId="2" borderId="10" xfId="2" applyFont="1" applyFill="1" applyBorder="1" applyAlignment="1" applyProtection="1">
      <alignment horizontal="center"/>
      <protection hidden="1"/>
    </xf>
    <xf numFmtId="0" fontId="2" fillId="2" borderId="11" xfId="2" applyFont="1" applyFill="1" applyBorder="1" applyAlignment="1" applyProtection="1">
      <alignment horizontal="center"/>
      <protection hidden="1"/>
    </xf>
    <xf numFmtId="0" fontId="2" fillId="2" borderId="13" xfId="2" applyFont="1" applyFill="1" applyBorder="1" applyAlignment="1" applyProtection="1">
      <alignment horizontal="center"/>
      <protection hidden="1"/>
    </xf>
    <xf numFmtId="0" fontId="2" fillId="4" borderId="25" xfId="2" applyFont="1" applyFill="1" applyBorder="1" applyAlignment="1" applyProtection="1">
      <alignment horizont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12" fillId="4" borderId="26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164" fontId="26" fillId="4" borderId="27" xfId="0" applyNumberFormat="1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164" fontId="12" fillId="4" borderId="27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15" fillId="4" borderId="28" xfId="2" applyFont="1" applyFill="1" applyBorder="1" applyAlignment="1" applyProtection="1">
      <alignment horizontal="left"/>
      <protection hidden="1"/>
    </xf>
    <xf numFmtId="0" fontId="15" fillId="4" borderId="29" xfId="2" applyFont="1" applyFill="1" applyBorder="1" applyAlignment="1" applyProtection="1">
      <alignment horizontal="left"/>
      <protection hidden="1"/>
    </xf>
    <xf numFmtId="0" fontId="2" fillId="4" borderId="29" xfId="2" applyFont="1" applyFill="1" applyBorder="1" applyProtection="1">
      <protection hidden="1"/>
    </xf>
    <xf numFmtId="0" fontId="18" fillId="2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18" fillId="2" borderId="0" xfId="0" applyNumberFormat="1" applyFont="1" applyFill="1" applyBorder="1" applyAlignment="1" applyProtection="1">
      <alignment horizontal="center" wrapText="1" shrinkToFit="1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2" fillId="11" borderId="3" xfId="0" applyFont="1" applyFill="1" applyBorder="1" applyAlignment="1" applyProtection="1">
      <protection hidden="1"/>
    </xf>
    <xf numFmtId="0" fontId="15" fillId="10" borderId="3" xfId="0" applyNumberFormat="1" applyFont="1" applyFill="1" applyBorder="1" applyAlignment="1" applyProtection="1">
      <alignment horizontal="left" vertical="center" wrapText="1" shrinkToFit="1"/>
      <protection hidden="1"/>
    </xf>
    <xf numFmtId="0" fontId="15" fillId="10" borderId="3" xfId="2" applyFont="1" applyFill="1" applyBorder="1" applyProtection="1">
      <protection hidden="1"/>
    </xf>
    <xf numFmtId="0" fontId="2" fillId="11" borderId="3" xfId="2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Protection="1">
      <protection hidden="1"/>
    </xf>
    <xf numFmtId="0" fontId="2" fillId="11" borderId="3" xfId="2" applyFont="1" applyFill="1" applyBorder="1" applyAlignment="1" applyProtection="1">
      <alignment horizontal="left"/>
      <protection hidden="1"/>
    </xf>
    <xf numFmtId="0" fontId="23" fillId="2" borderId="0" xfId="0" applyFont="1" applyFill="1" applyBorder="1" applyProtection="1"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15" fillId="12" borderId="3" xfId="0" applyNumberFormat="1" applyFont="1" applyFill="1" applyBorder="1" applyAlignment="1" applyProtection="1">
      <alignment horizontal="left" vertical="top" wrapText="1" shrinkToFit="1"/>
      <protection hidden="1"/>
    </xf>
    <xf numFmtId="0" fontId="2" fillId="12" borderId="3" xfId="0" applyFont="1" applyFill="1" applyBorder="1" applyProtection="1">
      <protection hidden="1"/>
    </xf>
    <xf numFmtId="0" fontId="2" fillId="12" borderId="3" xfId="0" applyFont="1" applyFill="1" applyBorder="1" applyAlignment="1" applyProtection="1">
      <alignment horizontal="center"/>
      <protection hidden="1"/>
    </xf>
    <xf numFmtId="0" fontId="8" fillId="3" borderId="0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0" fontId="23" fillId="3" borderId="0" xfId="0" applyFont="1" applyFill="1" applyBorder="1" applyProtection="1">
      <protection hidden="1"/>
    </xf>
    <xf numFmtId="0" fontId="15" fillId="2" borderId="3" xfId="0" applyNumberFormat="1" applyFont="1" applyFill="1" applyBorder="1" applyAlignment="1" applyProtection="1">
      <alignment horizontal="left" vertical="top"/>
      <protection hidden="1"/>
    </xf>
    <xf numFmtId="0" fontId="2" fillId="3" borderId="3" xfId="0" applyFont="1" applyFill="1" applyBorder="1" applyProtection="1">
      <protection hidden="1"/>
    </xf>
    <xf numFmtId="0" fontId="2" fillId="3" borderId="30" xfId="0" applyFont="1" applyFill="1" applyBorder="1" applyProtection="1">
      <protection hidden="1"/>
    </xf>
    <xf numFmtId="0" fontId="15" fillId="2" borderId="31" xfId="0" applyNumberFormat="1" applyFont="1" applyFill="1" applyBorder="1" applyAlignment="1" applyProtection="1">
      <alignment horizontal="left" vertical="top" wrapText="1" shrinkToFit="1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7" fillId="2" borderId="0" xfId="2" applyFont="1" applyFill="1" applyAlignment="1" applyProtection="1">
      <alignment horizontal="center"/>
      <protection hidden="1"/>
    </xf>
    <xf numFmtId="0" fontId="28" fillId="2" borderId="0" xfId="2" applyFont="1" applyFill="1" applyAlignment="1" applyProtection="1">
      <alignment horizontal="center" vertical="center"/>
      <protection hidden="1"/>
    </xf>
    <xf numFmtId="0" fontId="27" fillId="2" borderId="0" xfId="2" applyFont="1" applyFill="1" applyProtection="1">
      <protection hidden="1"/>
    </xf>
    <xf numFmtId="0" fontId="11" fillId="2" borderId="0" xfId="2" applyFont="1" applyFill="1" applyAlignment="1" applyProtection="1">
      <alignment horizontal="center"/>
      <protection hidden="1"/>
    </xf>
    <xf numFmtId="0" fontId="30" fillId="2" borderId="0" xfId="2" applyFont="1" applyFill="1" applyAlignment="1" applyProtection="1">
      <alignment horizontal="center" vertical="center"/>
      <protection hidden="1"/>
    </xf>
    <xf numFmtId="0" fontId="31" fillId="2" borderId="0" xfId="2" applyFont="1" applyFill="1" applyAlignment="1" applyProtection="1">
      <alignment horizontal="center" vertical="center" wrapText="1"/>
      <protection hidden="1"/>
    </xf>
    <xf numFmtId="0" fontId="32" fillId="2" borderId="0" xfId="2" applyFont="1" applyFill="1" applyAlignment="1" applyProtection="1">
      <alignment horizontal="center" vertical="center" wrapText="1"/>
      <protection hidden="1"/>
    </xf>
    <xf numFmtId="0" fontId="34" fillId="2" borderId="0" xfId="2" applyFont="1" applyFill="1" applyAlignment="1" applyProtection="1">
      <alignment wrapText="1"/>
      <protection hidden="1"/>
    </xf>
    <xf numFmtId="0" fontId="35" fillId="2" borderId="0" xfId="2" applyFont="1" applyFill="1" applyProtection="1">
      <protection hidden="1"/>
    </xf>
    <xf numFmtId="0" fontId="35" fillId="0" borderId="0" xfId="2" applyFont="1" applyProtection="1">
      <protection hidden="1"/>
    </xf>
    <xf numFmtId="0" fontId="35" fillId="2" borderId="0" xfId="2" applyFont="1" applyFill="1" applyAlignment="1" applyProtection="1">
      <alignment horizontal="center"/>
      <protection hidden="1"/>
    </xf>
    <xf numFmtId="0" fontId="36" fillId="2" borderId="0" xfId="2" applyFont="1" applyFill="1" applyAlignment="1" applyProtection="1">
      <alignment horizontal="center"/>
      <protection hidden="1"/>
    </xf>
    <xf numFmtId="0" fontId="37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31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2" fillId="2" borderId="0" xfId="0" applyFont="1" applyFill="1" applyBorder="1" applyAlignment="1" applyProtection="1">
      <alignment horizontal="left" vertical="center"/>
      <protection hidden="1"/>
    </xf>
    <xf numFmtId="0" fontId="35" fillId="2" borderId="0" xfId="2" applyFont="1" applyFill="1" applyAlignment="1" applyProtection="1">
      <alignment vertical="center"/>
      <protection hidden="1"/>
    </xf>
    <xf numFmtId="0" fontId="35" fillId="2" borderId="0" xfId="2" quotePrefix="1" applyFont="1" applyFill="1" applyAlignment="1" applyProtection="1">
      <alignment horizontal="center" vertical="center" wrapText="1"/>
      <protection hidden="1"/>
    </xf>
    <xf numFmtId="0" fontId="2" fillId="2" borderId="0" xfId="2" quotePrefix="1" applyFont="1" applyFill="1" applyAlignment="1" applyProtection="1">
      <alignment horizontal="center" vertical="center" wrapText="1"/>
      <protection hidden="1"/>
    </xf>
    <xf numFmtId="0" fontId="35" fillId="13" borderId="3" xfId="2" applyFont="1" applyFill="1" applyBorder="1" applyAlignment="1" applyProtection="1">
      <alignment horizontal="center" vertical="center"/>
      <protection hidden="1"/>
    </xf>
    <xf numFmtId="0" fontId="39" fillId="2" borderId="0" xfId="2" quotePrefix="1" applyFont="1" applyFill="1" applyAlignment="1" applyProtection="1">
      <alignment horizontal="center" vertical="center" wrapText="1"/>
      <protection hidden="1"/>
    </xf>
    <xf numFmtId="0" fontId="1" fillId="2" borderId="0" xfId="2" quotePrefix="1" applyFill="1" applyAlignment="1" applyProtection="1">
      <alignment horizontal="center" vertical="center" wrapText="1"/>
      <protection hidden="1"/>
    </xf>
    <xf numFmtId="0" fontId="34" fillId="2" borderId="0" xfId="2" applyFont="1" applyFill="1" applyProtection="1">
      <protection hidden="1"/>
    </xf>
    <xf numFmtId="0" fontId="17" fillId="2" borderId="0" xfId="2" applyFont="1" applyFill="1" applyAlignment="1" applyProtection="1">
      <alignment vertical="center"/>
      <protection hidden="1"/>
    </xf>
    <xf numFmtId="0" fontId="2" fillId="2" borderId="0" xfId="2" applyFont="1" applyFill="1" applyAlignment="1" applyProtection="1">
      <alignment vertical="center" wrapText="1"/>
      <protection hidden="1"/>
    </xf>
    <xf numFmtId="0" fontId="35" fillId="2" borderId="1" xfId="2" applyFont="1" applyFill="1" applyBorder="1" applyProtection="1">
      <protection hidden="1"/>
    </xf>
    <xf numFmtId="0" fontId="35" fillId="2" borderId="32" xfId="2" quotePrefix="1" applyFont="1" applyFill="1" applyBorder="1" applyAlignment="1" applyProtection="1">
      <alignment horizontal="center" vertical="top" wrapText="1"/>
      <protection hidden="1"/>
    </xf>
    <xf numFmtId="0" fontId="35" fillId="2" borderId="1" xfId="2" quotePrefix="1" applyFont="1" applyFill="1" applyBorder="1" applyAlignment="1" applyProtection="1">
      <alignment horizontal="center" vertical="top" wrapText="1"/>
      <protection hidden="1"/>
    </xf>
    <xf numFmtId="0" fontId="15" fillId="2" borderId="0" xfId="2" applyFont="1" applyFill="1" applyAlignment="1" applyProtection="1">
      <alignment vertical="center"/>
      <protection hidden="1"/>
    </xf>
    <xf numFmtId="0" fontId="15" fillId="2" borderId="0" xfId="2" applyFont="1" applyFill="1" applyAlignment="1" applyProtection="1">
      <alignment vertical="center" wrapText="1"/>
      <protection hidden="1"/>
    </xf>
    <xf numFmtId="167" fontId="15" fillId="2" borderId="0" xfId="2" applyNumberFormat="1" applyFont="1" applyFill="1" applyAlignment="1" applyProtection="1">
      <alignment horizontal="center"/>
      <protection hidden="1"/>
    </xf>
    <xf numFmtId="0" fontId="35" fillId="2" borderId="0" xfId="2" quotePrefix="1" applyFont="1" applyFill="1" applyAlignment="1" applyProtection="1">
      <alignment horizontal="center" vertical="top" wrapText="1"/>
      <protection hidden="1"/>
    </xf>
    <xf numFmtId="0" fontId="41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24" fillId="2" borderId="0" xfId="0" applyFont="1" applyFill="1" applyBorder="1" applyAlignment="1" applyProtection="1">
      <alignment horizontal="left" vertical="top"/>
      <protection hidden="1"/>
    </xf>
    <xf numFmtId="0" fontId="15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2" fontId="37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37" fillId="2" borderId="0" xfId="0" applyFont="1" applyFill="1" applyBorder="1" applyAlignment="1" applyProtection="1">
      <alignment horizontal="center" vertical="center"/>
      <protection hidden="1"/>
    </xf>
    <xf numFmtId="3" fontId="37" fillId="2" borderId="0" xfId="0" applyNumberFormat="1" applyFont="1" applyFill="1" applyBorder="1" applyAlignment="1" applyProtection="1">
      <alignment horizontal="center" vertical="center"/>
      <protection hidden="1"/>
    </xf>
    <xf numFmtId="0" fontId="15" fillId="2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31" fillId="2" borderId="0" xfId="0" applyNumberFormat="1" applyFont="1" applyFill="1" applyBorder="1" applyAlignment="1" applyProtection="1">
      <alignment horizontal="center" wrapText="1" shrinkToFit="1"/>
      <protection hidden="1"/>
    </xf>
    <xf numFmtId="0" fontId="31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31" fillId="2" borderId="33" xfId="2" applyFont="1" applyFill="1" applyBorder="1" applyAlignment="1" applyProtection="1">
      <alignment horizontal="center"/>
      <protection hidden="1"/>
    </xf>
    <xf numFmtId="0" fontId="35" fillId="2" borderId="33" xfId="2" quotePrefix="1" applyFont="1" applyFill="1" applyBorder="1" applyAlignment="1" applyProtection="1">
      <alignment horizontal="center" vertical="top" wrapText="1"/>
      <protection hidden="1"/>
    </xf>
    <xf numFmtId="0" fontId="31" fillId="2" borderId="0" xfId="0" applyFont="1" applyFill="1" applyBorder="1" applyAlignment="1" applyProtection="1">
      <alignment horizontal="center" vertical="top" wrapText="1" shrinkToFit="1"/>
      <protection hidden="1"/>
    </xf>
    <xf numFmtId="0" fontId="15" fillId="2" borderId="0" xfId="0" applyFont="1" applyFill="1" applyBorder="1" applyAlignment="1" applyProtection="1">
      <alignment horizontal="center" vertical="top" wrapText="1" shrinkToFit="1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2" fontId="31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2" fontId="15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15" fillId="2" borderId="0" xfId="0" applyNumberFormat="1" applyFont="1" applyFill="1" applyBorder="1" applyAlignment="1" applyProtection="1">
      <alignment horizontal="left" vertical="top"/>
      <protection hidden="1"/>
    </xf>
    <xf numFmtId="0" fontId="31" fillId="2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44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5" fillId="2" borderId="0" xfId="0" applyNumberFormat="1" applyFont="1" applyFill="1" applyBorder="1" applyAlignment="1" applyProtection="1">
      <alignment horizontal="center" wrapText="1" shrinkToFit="1"/>
      <protection hidden="1"/>
    </xf>
    <xf numFmtId="0" fontId="15" fillId="2" borderId="0" xfId="0" applyNumberFormat="1" applyFont="1" applyFill="1" applyBorder="1" applyAlignment="1" applyProtection="1">
      <alignment horizontal="left" wrapText="1" shrinkToFit="1"/>
      <protection hidden="1"/>
    </xf>
    <xf numFmtId="0" fontId="45" fillId="2" borderId="0" xfId="0" applyNumberFormat="1" applyFont="1" applyFill="1" applyBorder="1" applyAlignment="1" applyProtection="1">
      <alignment horizontal="left" wrapText="1" shrinkToFit="1"/>
      <protection hidden="1"/>
    </xf>
    <xf numFmtId="0" fontId="45" fillId="2" borderId="0" xfId="0" applyNumberFormat="1" applyFont="1" applyFill="1" applyBorder="1" applyAlignment="1" applyProtection="1">
      <alignment horizontal="center" wrapText="1" shrinkToFit="1"/>
      <protection hidden="1"/>
    </xf>
    <xf numFmtId="0" fontId="24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26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33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33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33" fillId="2" borderId="0" xfId="0" applyNumberFormat="1" applyFont="1" applyFill="1" applyBorder="1" applyAlignment="1" applyProtection="1">
      <alignment horizontal="left" wrapText="1" shrinkToFit="1"/>
      <protection hidden="1"/>
    </xf>
    <xf numFmtId="0" fontId="26" fillId="2" borderId="0" xfId="0" applyNumberFormat="1" applyFont="1" applyFill="1" applyBorder="1" applyAlignment="1" applyProtection="1">
      <alignment horizontal="left" wrapText="1" shrinkToFit="1"/>
      <protection hidden="1"/>
    </xf>
    <xf numFmtId="0" fontId="33" fillId="2" borderId="0" xfId="0" applyNumberFormat="1" applyFont="1" applyFill="1" applyBorder="1" applyAlignment="1" applyProtection="1">
      <alignment horizontal="center" wrapText="1" shrinkToFit="1"/>
      <protection hidden="1"/>
    </xf>
    <xf numFmtId="0" fontId="13" fillId="2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31" fillId="2" borderId="0" xfId="2" applyFont="1" applyFill="1" applyAlignment="1" applyProtection="1">
      <alignment horizontal="center"/>
      <protection hidden="1"/>
    </xf>
    <xf numFmtId="0" fontId="38" fillId="2" borderId="0" xfId="0" applyFont="1" applyFill="1" applyBorder="1" applyAlignment="1" applyProtection="1">
      <alignment horizontal="center" vertical="center"/>
      <protection hidden="1"/>
    </xf>
    <xf numFmtId="167" fontId="14" fillId="2" borderId="0" xfId="2" applyNumberFormat="1" applyFont="1" applyFill="1" applyAlignment="1" applyProtection="1">
      <alignment horizontal="center"/>
      <protection hidden="1"/>
    </xf>
    <xf numFmtId="3" fontId="15" fillId="2" borderId="0" xfId="2" applyNumberFormat="1" applyFont="1" applyFill="1" applyAlignment="1" applyProtection="1">
      <alignment horizontal="center"/>
      <protection hidden="1"/>
    </xf>
    <xf numFmtId="0" fontId="46" fillId="2" borderId="0" xfId="2" applyFont="1" applyFill="1" applyAlignment="1" applyProtection="1">
      <alignment horizontal="center"/>
      <protection hidden="1"/>
    </xf>
    <xf numFmtId="4" fontId="15" fillId="2" borderId="0" xfId="2" applyNumberFormat="1" applyFont="1" applyFill="1" applyAlignment="1" applyProtection="1">
      <alignment horizontal="center"/>
      <protection hidden="1"/>
    </xf>
    <xf numFmtId="0" fontId="46" fillId="2" borderId="0" xfId="2" applyFont="1" applyFill="1" applyAlignment="1" applyProtection="1">
      <alignment horizontal="left" indent="4"/>
      <protection hidden="1"/>
    </xf>
    <xf numFmtId="0" fontId="36" fillId="2" borderId="0" xfId="2" applyFont="1" applyFill="1" applyAlignment="1" applyProtection="1">
      <alignment horizontal="left"/>
      <protection hidden="1"/>
    </xf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47" fillId="2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45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1" fontId="45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5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2" fontId="45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33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1" fontId="33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2" fontId="33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33" fillId="4" borderId="0" xfId="2" applyFont="1" applyFill="1" applyAlignment="1" applyProtection="1">
      <alignment horizontal="left"/>
      <protection hidden="1"/>
    </xf>
    <xf numFmtId="0" fontId="27" fillId="4" borderId="0" xfId="2" applyFont="1" applyFill="1" applyProtection="1">
      <protection hidden="1"/>
    </xf>
    <xf numFmtId="0" fontId="2" fillId="4" borderId="0" xfId="2" applyFont="1" applyFill="1" applyAlignment="1" applyProtection="1">
      <alignment horizontal="center"/>
      <protection hidden="1"/>
    </xf>
    <xf numFmtId="0" fontId="48" fillId="4" borderId="0" xfId="0" applyFont="1" applyFill="1" applyBorder="1" applyAlignment="1" applyProtection="1">
      <alignment vertical="center"/>
      <protection hidden="1"/>
    </xf>
    <xf numFmtId="14" fontId="48" fillId="10" borderId="0" xfId="2" applyNumberFormat="1" applyFont="1" applyFill="1" applyAlignment="1" applyProtection="1">
      <alignment horizontal="center" vertical="center" wrapText="1"/>
      <protection hidden="1"/>
    </xf>
    <xf numFmtId="164" fontId="49" fillId="4" borderId="0" xfId="0" applyNumberFormat="1" applyFont="1" applyFill="1" applyBorder="1" applyAlignment="1" applyProtection="1">
      <alignment horizontal="center" vertical="center"/>
      <protection hidden="1"/>
    </xf>
    <xf numFmtId="164" fontId="12" fillId="4" borderId="0" xfId="0" applyNumberFormat="1" applyFont="1" applyFill="1" applyBorder="1" applyAlignment="1" applyProtection="1">
      <alignment horizontal="center" vertical="center"/>
      <protection hidden="1"/>
    </xf>
    <xf numFmtId="0" fontId="31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2" borderId="0" xfId="0" applyFont="1" applyFill="1" applyBorder="1" applyAlignment="1" applyProtection="1">
      <alignment horizontal="center" vertical="center" wrapText="1" shrinkToFit="1"/>
      <protection hidden="1"/>
    </xf>
    <xf numFmtId="0" fontId="2" fillId="2" borderId="0" xfId="0" applyFont="1" applyFill="1" applyBorder="1" applyAlignment="1" applyProtection="1">
      <alignment horizontal="center" vertical="top" wrapText="1" shrinkToFit="1"/>
      <protection hidden="1"/>
    </xf>
    <xf numFmtId="0" fontId="50" fillId="2" borderId="0" xfId="0" applyNumberFormat="1" applyFont="1" applyFill="1" applyBorder="1" applyAlignment="1" applyProtection="1">
      <alignment horizontal="left" vertical="top" wrapText="1" shrinkToFit="1"/>
      <protection hidden="1"/>
    </xf>
    <xf numFmtId="0" fontId="51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37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2" borderId="0" xfId="0" applyNumberFormat="1" applyFont="1" applyFill="1" applyBorder="1" applyAlignment="1" applyProtection="1">
      <alignment horizontal="center" vertical="center" shrinkToFit="1"/>
      <protection hidden="1"/>
    </xf>
    <xf numFmtId="0" fontId="35" fillId="2" borderId="32" xfId="2" applyFont="1" applyFill="1" applyBorder="1" applyProtection="1">
      <protection hidden="1"/>
    </xf>
    <xf numFmtId="0" fontId="31" fillId="2" borderId="32" xfId="2" applyFont="1" applyFill="1" applyBorder="1" applyAlignment="1" applyProtection="1">
      <alignment horizontal="center"/>
      <protection hidden="1"/>
    </xf>
    <xf numFmtId="9" fontId="37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10" fontId="37" fillId="2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52" fillId="2" borderId="32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2" fillId="11" borderId="3" xfId="0" applyFont="1" applyFill="1" applyBorder="1" applyAlignment="1" applyProtection="1">
      <alignment horizontal="center"/>
      <protection hidden="1"/>
    </xf>
    <xf numFmtId="0" fontId="53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15" fillId="10" borderId="3" xfId="0" applyNumberFormat="1" applyFont="1" applyFill="1" applyBorder="1" applyAlignment="1" applyProtection="1">
      <alignment horizontal="center" vertical="center" wrapText="1" shrinkToFit="1"/>
      <protection hidden="1"/>
    </xf>
    <xf numFmtId="0" fontId="23" fillId="2" borderId="0" xfId="0" applyFont="1" applyFill="1" applyBorder="1" applyAlignment="1" applyProtection="1">
      <alignment horizontal="center"/>
      <protection hidden="1"/>
    </xf>
    <xf numFmtId="0" fontId="54" fillId="2" borderId="0" xfId="0" applyFont="1" applyFill="1" applyBorder="1" applyAlignment="1" applyProtection="1">
      <alignment horizontal="center"/>
      <protection hidden="1"/>
    </xf>
    <xf numFmtId="0" fontId="23" fillId="11" borderId="3" xfId="0" applyFont="1" applyFill="1" applyBorder="1" applyAlignment="1" applyProtection="1">
      <protection hidden="1"/>
    </xf>
    <xf numFmtId="0" fontId="23" fillId="11" borderId="3" xfId="0" applyFont="1" applyFill="1" applyBorder="1" applyAlignment="1" applyProtection="1">
      <alignment horizontal="center"/>
      <protection hidden="1"/>
    </xf>
    <xf numFmtId="0" fontId="2" fillId="7" borderId="0" xfId="0" applyFont="1" applyFill="1" applyBorder="1" applyProtection="1">
      <protection hidden="1"/>
    </xf>
    <xf numFmtId="0" fontId="2" fillId="14" borderId="0" xfId="0" applyFont="1" applyFill="1" applyBorder="1" applyProtection="1">
      <protection hidden="1"/>
    </xf>
    <xf numFmtId="0" fontId="53" fillId="2" borderId="0" xfId="0" applyFont="1" applyFill="1" applyBorder="1" applyAlignment="1" applyProtection="1">
      <alignment horizontal="center" vertical="center" wrapText="1"/>
      <protection hidden="1"/>
    </xf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0" fontId="54" fillId="2" borderId="0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8" fillId="10" borderId="3" xfId="0" applyFont="1" applyFill="1" applyBorder="1" applyProtection="1">
      <protection hidden="1"/>
    </xf>
    <xf numFmtId="0" fontId="27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8" fillId="10" borderId="3" xfId="0" applyNumberFormat="1" applyFont="1" applyFill="1" applyBorder="1" applyAlignment="1" applyProtection="1">
      <alignment horizontal="left" vertical="top" wrapText="1" shrinkToFit="1"/>
      <protection hidden="1"/>
    </xf>
    <xf numFmtId="0" fontId="23" fillId="11" borderId="3" xfId="0" applyNumberFormat="1" applyFont="1" applyFill="1" applyBorder="1" applyAlignment="1" applyProtection="1">
      <alignment horizontal="left" vertical="top" wrapText="1" shrinkToFit="1"/>
      <protection hidden="1"/>
    </xf>
    <xf numFmtId="0" fontId="23" fillId="11" borderId="3" xfId="0" applyFont="1" applyFill="1" applyBorder="1" applyAlignment="1" applyProtection="1">
      <alignment horizontal="left"/>
      <protection hidden="1"/>
    </xf>
    <xf numFmtId="0" fontId="2" fillId="0" borderId="0" xfId="0" applyFont="1" applyBorder="1" applyProtection="1"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55" fillId="2" borderId="0" xfId="0" applyFont="1" applyFill="1" applyBorder="1" applyAlignment="1" applyProtection="1">
      <alignment horizontal="center" vertical="center"/>
      <protection hidden="1"/>
    </xf>
    <xf numFmtId="0" fontId="50" fillId="2" borderId="0" xfId="0" applyFont="1" applyFill="1" applyBorder="1" applyAlignment="1" applyProtection="1">
      <alignment horizontal="center" vertical="center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 applyProtection="1">
      <alignment horizontal="center" vertical="center"/>
      <protection hidden="1"/>
    </xf>
    <xf numFmtId="0" fontId="15" fillId="10" borderId="3" xfId="0" applyNumberFormat="1" applyFont="1" applyFill="1" applyBorder="1" applyAlignment="1" applyProtection="1">
      <alignment horizontal="left" vertical="top" wrapText="1" shrinkToFit="1"/>
      <protection hidden="1"/>
    </xf>
    <xf numFmtId="0" fontId="2" fillId="11" borderId="3" xfId="0" applyNumberFormat="1" applyFont="1" applyFill="1" applyBorder="1" applyAlignment="1" applyProtection="1">
      <alignment horizontal="left" vertical="top" wrapText="1" shrinkToFit="1"/>
      <protection hidden="1"/>
    </xf>
    <xf numFmtId="0" fontId="2" fillId="11" borderId="3" xfId="0" applyFont="1" applyFill="1" applyBorder="1" applyProtection="1">
      <protection hidden="1"/>
    </xf>
    <xf numFmtId="0" fontId="15" fillId="10" borderId="3" xfId="2" applyFont="1" applyFill="1" applyBorder="1" applyAlignment="1" applyProtection="1">
      <alignment horizontal="center"/>
      <protection hidden="1"/>
    </xf>
    <xf numFmtId="0" fontId="2" fillId="11" borderId="3" xfId="2" applyFont="1" applyFill="1" applyBorder="1" applyAlignment="1" applyProtection="1">
      <alignment horizontal="center"/>
      <protection hidden="1"/>
    </xf>
    <xf numFmtId="0" fontId="15" fillId="10" borderId="3" xfId="0" applyNumberFormat="1" applyFont="1" applyFill="1" applyBorder="1" applyAlignment="1" applyProtection="1">
      <alignment horizontal="center" vertical="top" wrapText="1" shrinkToFit="1"/>
      <protection hidden="1"/>
    </xf>
    <xf numFmtId="0" fontId="2" fillId="11" borderId="3" xfId="0" applyFont="1" applyFill="1" applyBorder="1" applyAlignment="1" applyProtection="1">
      <alignment horizontal="center" vertical="center"/>
      <protection hidden="1"/>
    </xf>
    <xf numFmtId="4" fontId="2" fillId="6" borderId="3" xfId="0" applyNumberFormat="1" applyFont="1" applyFill="1" applyBorder="1" applyProtection="1">
      <protection hidden="1"/>
    </xf>
    <xf numFmtId="4" fontId="2" fillId="0" borderId="3" xfId="0" applyNumberFormat="1" applyFont="1" applyFill="1" applyBorder="1" applyProtection="1">
      <protection hidden="1"/>
    </xf>
    <xf numFmtId="0" fontId="2" fillId="0" borderId="3" xfId="0" applyFont="1" applyFill="1" applyBorder="1" applyProtection="1"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11" fillId="0" borderId="0" xfId="0" applyFont="1" applyFill="1" applyAlignment="1" applyProtection="1">
      <alignment horizontal="center"/>
      <protection hidden="1"/>
    </xf>
    <xf numFmtId="4" fontId="2" fillId="0" borderId="0" xfId="0" applyNumberFormat="1" applyFont="1" applyFill="1" applyBorder="1" applyProtection="1">
      <protection hidden="1"/>
    </xf>
    <xf numFmtId="0" fontId="2" fillId="3" borderId="0" xfId="0" applyFont="1" applyFill="1" applyBorder="1" applyAlignment="1" applyProtection="1">
      <alignment vertical="center" wrapText="1"/>
      <protection hidden="1"/>
    </xf>
    <xf numFmtId="0" fontId="23" fillId="3" borderId="0" xfId="0" applyFont="1" applyFill="1" applyBorder="1" applyAlignment="1" applyProtection="1">
      <alignment horizontal="right" vertical="center"/>
      <protection hidden="1"/>
    </xf>
    <xf numFmtId="0" fontId="2" fillId="3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56" fillId="3" borderId="0" xfId="0" applyFont="1" applyFill="1" applyBorder="1" applyAlignment="1" applyProtection="1">
      <alignment vertical="center" wrapText="1" shrinkToFit="1"/>
      <protection hidden="1"/>
    </xf>
    <xf numFmtId="0" fontId="58" fillId="3" borderId="0" xfId="0" applyFont="1" applyFill="1" applyBorder="1" applyAlignment="1" applyProtection="1">
      <alignment horizontal="right" vertical="center" wrapText="1" shrinkToFit="1"/>
      <protection hidden="1"/>
    </xf>
    <xf numFmtId="0" fontId="17" fillId="3" borderId="0" xfId="0" applyFont="1" applyFill="1" applyBorder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left" vertical="center" wrapText="1" shrinkToFit="1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14" fontId="26" fillId="3" borderId="0" xfId="0" applyNumberFormat="1" applyFont="1" applyFill="1" applyBorder="1" applyAlignment="1">
      <alignment horizontal="right" vertical="center"/>
    </xf>
    <xf numFmtId="0" fontId="56" fillId="3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60" fillId="3" borderId="0" xfId="0" applyFont="1" applyFill="1" applyBorder="1" applyAlignment="1" applyProtection="1">
      <alignment vertical="center"/>
      <protection hidden="1"/>
    </xf>
    <xf numFmtId="0" fontId="1" fillId="3" borderId="0" xfId="0" applyFont="1" applyFill="1" applyBorder="1" applyAlignment="1">
      <alignment vertical="center"/>
    </xf>
    <xf numFmtId="0" fontId="60" fillId="3" borderId="37" xfId="0" applyFont="1" applyFill="1" applyBorder="1" applyAlignment="1" applyProtection="1">
      <alignment vertical="center"/>
      <protection hidden="1"/>
    </xf>
    <xf numFmtId="0" fontId="34" fillId="3" borderId="37" xfId="0" applyFont="1" applyFill="1" applyBorder="1" applyAlignment="1" applyProtection="1">
      <alignment horizontal="left" vertic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0" fontId="61" fillId="3" borderId="0" xfId="0" applyFont="1" applyFill="1" applyBorder="1" applyAlignment="1" applyProtection="1">
      <alignment horizontal="center" vertical="center"/>
      <protection hidden="1"/>
    </xf>
    <xf numFmtId="0" fontId="62" fillId="3" borderId="0" xfId="0" applyFont="1" applyFill="1" applyBorder="1" applyAlignment="1">
      <alignment horizontal="center" vertical="center" wrapText="1"/>
    </xf>
    <xf numFmtId="0" fontId="59" fillId="8" borderId="38" xfId="0" applyFont="1" applyFill="1" applyBorder="1" applyAlignment="1" applyProtection="1">
      <alignment horizontal="center" vertical="center" wrapText="1" shrinkToFit="1"/>
      <protection hidden="1"/>
    </xf>
    <xf numFmtId="0" fontId="61" fillId="0" borderId="0" xfId="0" applyFont="1" applyFill="1" applyBorder="1" applyAlignment="1" applyProtection="1">
      <alignment horizontal="center" vertical="center"/>
      <protection hidden="1"/>
    </xf>
    <xf numFmtId="3" fontId="64" fillId="8" borderId="38" xfId="0" applyNumberFormat="1" applyFont="1" applyFill="1" applyBorder="1" applyAlignment="1" applyProtection="1">
      <alignment horizontal="center" vertical="center"/>
      <protection hidden="1"/>
    </xf>
    <xf numFmtId="3" fontId="63" fillId="8" borderId="8" xfId="0" applyNumberFormat="1" applyFont="1" applyFill="1" applyBorder="1" applyAlignment="1" applyProtection="1">
      <alignment horizontal="center" vertical="center"/>
      <protection hidden="1"/>
    </xf>
    <xf numFmtId="3" fontId="61" fillId="3" borderId="0" xfId="0" applyNumberFormat="1" applyFont="1" applyFill="1" applyBorder="1" applyAlignment="1" applyProtection="1">
      <alignment horizontal="center" vertical="center"/>
      <protection hidden="1"/>
    </xf>
    <xf numFmtId="3" fontId="63" fillId="3" borderId="0" xfId="0" applyNumberFormat="1" applyFont="1" applyFill="1" applyBorder="1" applyAlignment="1" applyProtection="1">
      <alignment horizontal="center" vertical="center"/>
      <protection hidden="1"/>
    </xf>
    <xf numFmtId="3" fontId="61" fillId="0" borderId="0" xfId="0" applyNumberFormat="1" applyFont="1" applyFill="1" applyBorder="1" applyAlignment="1" applyProtection="1">
      <alignment horizontal="center" vertical="center"/>
      <protection hidden="1"/>
    </xf>
    <xf numFmtId="3" fontId="65" fillId="3" borderId="0" xfId="0" applyNumberFormat="1" applyFont="1" applyFill="1" applyBorder="1" applyAlignment="1" applyProtection="1">
      <alignment horizontal="left" vertical="center"/>
      <protection hidden="1"/>
    </xf>
    <xf numFmtId="3" fontId="66" fillId="0" borderId="0" xfId="0" applyNumberFormat="1" applyFont="1" applyFill="1" applyBorder="1" applyAlignment="1" applyProtection="1">
      <alignment horizontal="right" vertical="center"/>
      <protection hidden="1"/>
    </xf>
    <xf numFmtId="3" fontId="62" fillId="3" borderId="0" xfId="0" applyNumberFormat="1" applyFont="1" applyFill="1" applyBorder="1" applyAlignment="1" applyProtection="1">
      <alignment horizontal="left" vertical="center"/>
      <protection hidden="1"/>
    </xf>
    <xf numFmtId="9" fontId="62" fillId="0" borderId="0" xfId="0" applyNumberFormat="1" applyFont="1" applyFill="1" applyBorder="1" applyAlignment="1" applyProtection="1">
      <alignment horizontal="left" vertical="center"/>
      <protection hidden="1"/>
    </xf>
    <xf numFmtId="3" fontId="62" fillId="0" borderId="0" xfId="0" applyNumberFormat="1" applyFont="1" applyFill="1" applyBorder="1" applyAlignment="1" applyProtection="1">
      <alignment horizontal="left" vertical="center"/>
      <protection hidden="1"/>
    </xf>
    <xf numFmtId="3" fontId="65" fillId="0" borderId="0" xfId="0" applyNumberFormat="1" applyFont="1" applyFill="1" applyBorder="1" applyAlignment="1" applyProtection="1">
      <alignment horizontal="left" vertical="center"/>
      <protection hidden="1"/>
    </xf>
    <xf numFmtId="0" fontId="35" fillId="3" borderId="0" xfId="0" applyFont="1" applyFill="1" applyBorder="1" applyAlignment="1" applyProtection="1">
      <alignment horizontal="center" vertical="center"/>
      <protection hidden="1"/>
    </xf>
    <xf numFmtId="2" fontId="62" fillId="3" borderId="0" xfId="0" applyNumberFormat="1" applyFont="1" applyFill="1" applyBorder="1" applyAlignment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3" borderId="3" xfId="0" applyNumberFormat="1" applyFont="1" applyFill="1" applyBorder="1" applyAlignment="1" applyProtection="1">
      <alignment horizontal="center" vertical="center"/>
      <protection locked="0"/>
    </xf>
    <xf numFmtId="1" fontId="2" fillId="3" borderId="0" xfId="0" applyNumberFormat="1" applyFont="1" applyFill="1" applyBorder="1" applyAlignment="1" applyProtection="1">
      <alignment horizontal="center" vertical="center"/>
      <protection locked="0"/>
    </xf>
    <xf numFmtId="0" fontId="62" fillId="3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left" vertical="center"/>
      <protection locked="0"/>
    </xf>
    <xf numFmtId="0" fontId="62" fillId="0" borderId="3" xfId="0" applyNumberFormat="1" applyFont="1" applyFill="1" applyBorder="1" applyAlignment="1" applyProtection="1">
      <alignment horizontal="center" vertical="center"/>
      <protection locked="0"/>
    </xf>
    <xf numFmtId="0" fontId="62" fillId="3" borderId="3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0" fontId="67" fillId="0" borderId="0" xfId="0" applyFont="1" applyFill="1" applyBorder="1" applyAlignment="1" applyProtection="1">
      <alignment horizontal="right" vertical="center"/>
      <protection hidden="1"/>
    </xf>
    <xf numFmtId="1" fontId="8" fillId="3" borderId="0" xfId="0" applyNumberFormat="1" applyFont="1" applyFill="1" applyBorder="1" applyAlignment="1">
      <alignment horizontal="center" vertical="center"/>
    </xf>
    <xf numFmtId="9" fontId="2" fillId="3" borderId="0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165" fontId="2" fillId="3" borderId="0" xfId="0" applyNumberFormat="1" applyFont="1" applyFill="1" applyBorder="1" applyAlignment="1" applyProtection="1">
      <alignment horizontal="left" vertical="center"/>
      <protection locked="0"/>
    </xf>
    <xf numFmtId="165" fontId="2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 applyProtection="1">
      <alignment horizontal="center" vertical="center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37" xfId="0" quotePrefix="1" applyFont="1" applyFill="1" applyBorder="1" applyAlignment="1" applyProtection="1">
      <alignment horizontal="center" vertical="center" wrapText="1"/>
      <protection hidden="1"/>
    </xf>
    <xf numFmtId="165" fontId="23" fillId="3" borderId="37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" fillId="3" borderId="3" xfId="0" applyNumberFormat="1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Border="1" applyAlignment="1" applyProtection="1">
      <alignment horizontal="center" vertical="center"/>
      <protection hidden="1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quotePrefix="1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65" fontId="2" fillId="3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3" fontId="10" fillId="3" borderId="0" xfId="0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 applyProtection="1">
      <alignment horizontal="center" vertical="center" wrapText="1"/>
      <protection hidden="1"/>
    </xf>
    <xf numFmtId="0" fontId="69" fillId="3" borderId="0" xfId="0" applyFont="1" applyFill="1" applyBorder="1" applyAlignment="1" applyProtection="1">
      <alignment horizontal="center" vertical="center"/>
      <protection hidden="1"/>
    </xf>
    <xf numFmtId="0" fontId="10" fillId="3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23" fillId="0" borderId="0" xfId="0" applyFont="1" applyFill="1" applyBorder="1" applyAlignment="1" applyProtection="1">
      <alignment horizontal="right" vertical="center"/>
      <protection hidden="1"/>
    </xf>
    <xf numFmtId="167" fontId="15" fillId="2" borderId="34" xfId="2" applyNumberFormat="1" applyFont="1" applyFill="1" applyBorder="1" applyAlignment="1" applyProtection="1">
      <alignment horizontal="center" vertical="center"/>
      <protection hidden="1"/>
    </xf>
    <xf numFmtId="3" fontId="31" fillId="2" borderId="35" xfId="0" applyNumberFormat="1" applyFont="1" applyFill="1" applyBorder="1" applyAlignment="1" applyProtection="1">
      <alignment horizontal="center" vertical="center" wrapText="1" shrinkToFit="1"/>
      <protection hidden="1"/>
    </xf>
    <xf numFmtId="0" fontId="50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35" fillId="2" borderId="0" xfId="2" applyFont="1" applyFill="1" applyProtection="1">
      <protection locked="0"/>
    </xf>
    <xf numFmtId="4" fontId="15" fillId="2" borderId="3" xfId="2" applyNumberFormat="1" applyFont="1" applyFill="1" applyBorder="1" applyAlignment="1" applyProtection="1">
      <alignment horizontal="center" vertical="center"/>
      <protection locked="0"/>
    </xf>
    <xf numFmtId="0" fontId="15" fillId="2" borderId="0" xfId="0" applyNumberFormat="1" applyFont="1" applyFill="1" applyBorder="1" applyAlignment="1" applyProtection="1">
      <alignment horizontal="left" vertical="top" wrapText="1" shrinkToFit="1"/>
      <protection locked="0"/>
    </xf>
    <xf numFmtId="4" fontId="15" fillId="2" borderId="0" xfId="2" applyNumberFormat="1" applyFont="1" applyFill="1" applyAlignment="1" applyProtection="1">
      <alignment horizontal="center" vertical="center"/>
      <protection locked="0"/>
    </xf>
    <xf numFmtId="0" fontId="31" fillId="2" borderId="1" xfId="2" applyFont="1" applyFill="1" applyBorder="1" applyAlignment="1" applyProtection="1">
      <alignment horizontal="center"/>
      <protection locked="0"/>
    </xf>
    <xf numFmtId="167" fontId="15" fillId="2" borderId="0" xfId="2" applyNumberFormat="1" applyFont="1" applyFill="1" applyAlignment="1" applyProtection="1">
      <alignment horizont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41" fillId="2" borderId="0" xfId="0" applyNumberFormat="1" applyFont="1" applyFill="1" applyBorder="1" applyAlignment="1" applyProtection="1">
      <alignment horizontal="left" vertical="top" wrapText="1" shrinkToFit="1"/>
      <protection locked="0"/>
    </xf>
    <xf numFmtId="0" fontId="15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43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15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2" applyFont="1" applyFill="1" applyAlignment="1" applyProtection="1">
      <alignment vertical="center"/>
      <protection locked="0"/>
    </xf>
    <xf numFmtId="0" fontId="35" fillId="2" borderId="1" xfId="2" applyFont="1" applyFill="1" applyBorder="1" applyProtection="1">
      <protection locked="0"/>
    </xf>
    <xf numFmtId="0" fontId="15" fillId="2" borderId="3" xfId="0" applyFont="1" applyFill="1" applyBorder="1" applyAlignment="1" applyProtection="1">
      <alignment horizontal="center" vertical="center" wrapText="1"/>
      <protection locked="0"/>
    </xf>
    <xf numFmtId="0" fontId="33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2" borderId="0" xfId="0" applyFont="1" applyFill="1" applyBorder="1" applyAlignment="1" applyProtection="1">
      <alignment horizontal="center" vertical="center" wrapText="1"/>
      <protection locked="0"/>
    </xf>
    <xf numFmtId="1" fontId="6" fillId="2" borderId="2" xfId="2" applyNumberFormat="1" applyFont="1" applyFill="1" applyBorder="1" applyAlignment="1" applyProtection="1">
      <alignment horizontal="center" vertical="center"/>
      <protection hidden="1"/>
    </xf>
    <xf numFmtId="14" fontId="10" fillId="2" borderId="0" xfId="2" applyNumberFormat="1" applyFont="1" applyFill="1" applyAlignment="1" applyProtection="1">
      <alignment horizontal="center" vertical="center" wrapText="1"/>
      <protection hidden="1"/>
    </xf>
    <xf numFmtId="3" fontId="17" fillId="3" borderId="5" xfId="2" applyNumberFormat="1" applyFont="1" applyFill="1" applyBorder="1" applyAlignment="1" applyProtection="1">
      <alignment horizontal="center" vertical="center"/>
      <protection hidden="1"/>
    </xf>
    <xf numFmtId="165" fontId="20" fillId="3" borderId="5" xfId="2" applyNumberFormat="1" applyFont="1" applyFill="1" applyBorder="1" applyAlignment="1" applyProtection="1">
      <alignment horizontal="center" vertical="center"/>
      <protection hidden="1"/>
    </xf>
    <xf numFmtId="165" fontId="21" fillId="3" borderId="5" xfId="2" applyNumberFormat="1" applyFont="1" applyFill="1" applyBorder="1" applyAlignment="1" applyProtection="1">
      <alignment horizontal="center" vertical="center"/>
      <protection hidden="1"/>
    </xf>
    <xf numFmtId="166" fontId="17" fillId="3" borderId="5" xfId="2" applyNumberFormat="1" applyFont="1" applyFill="1" applyBorder="1" applyAlignment="1" applyProtection="1">
      <alignment horizontal="center" vertical="center"/>
      <protection hidden="1"/>
    </xf>
    <xf numFmtId="166" fontId="17" fillId="8" borderId="5" xfId="2" applyNumberFormat="1" applyFont="1" applyFill="1" applyBorder="1" applyAlignment="1" applyProtection="1">
      <alignment horizontal="center" vertical="center"/>
      <protection hidden="1"/>
    </xf>
    <xf numFmtId="167" fontId="17" fillId="3" borderId="5" xfId="2" applyNumberFormat="1" applyFont="1" applyFill="1" applyBorder="1" applyAlignment="1" applyProtection="1">
      <alignment horizontal="center" vertical="center"/>
      <protection hidden="1"/>
    </xf>
    <xf numFmtId="10" fontId="15" fillId="2" borderId="3" xfId="2" applyNumberFormat="1" applyFont="1" applyFill="1" applyBorder="1" applyAlignment="1" applyProtection="1">
      <alignment horizontal="center"/>
      <protection hidden="1"/>
    </xf>
    <xf numFmtId="2" fontId="15" fillId="2" borderId="3" xfId="2" applyNumberFormat="1" applyFont="1" applyFill="1" applyBorder="1" applyAlignment="1" applyProtection="1">
      <alignment horizontal="center"/>
      <protection hidden="1"/>
    </xf>
    <xf numFmtId="1" fontId="15" fillId="0" borderId="0" xfId="2" applyNumberFormat="1" applyFont="1" applyAlignment="1" applyProtection="1">
      <alignment horizontal="center" vertical="center"/>
      <protection hidden="1"/>
    </xf>
    <xf numFmtId="1" fontId="15" fillId="0" borderId="0" xfId="2" applyNumberFormat="1" applyFont="1" applyAlignment="1" applyProtection="1">
      <alignment horizontal="center"/>
      <protection hidden="1"/>
    </xf>
    <xf numFmtId="49" fontId="12" fillId="2" borderId="0" xfId="2" applyNumberFormat="1" applyFont="1" applyFill="1" applyAlignment="1" applyProtection="1">
      <alignment horizontal="center" vertical="center" wrapText="1"/>
      <protection hidden="1"/>
    </xf>
    <xf numFmtId="0" fontId="14" fillId="3" borderId="4" xfId="2" applyFont="1" applyFill="1" applyBorder="1" applyProtection="1">
      <protection locked="0"/>
    </xf>
    <xf numFmtId="0" fontId="2" fillId="2" borderId="0" xfId="2" applyFont="1" applyFill="1" applyProtection="1">
      <protection locked="0"/>
    </xf>
    <xf numFmtId="0" fontId="18" fillId="2" borderId="0" xfId="2" applyFont="1" applyFill="1" applyAlignment="1" applyProtection="1">
      <alignment horizontal="center" vertical="center" wrapText="1"/>
      <protection locked="0"/>
    </xf>
    <xf numFmtId="0" fontId="14" fillId="3" borderId="4" xfId="2" applyFont="1" applyFill="1" applyBorder="1" applyAlignment="1" applyProtection="1">
      <alignment horizontal="right"/>
      <protection locked="0"/>
    </xf>
    <xf numFmtId="0" fontId="18" fillId="7" borderId="7" xfId="2" applyFont="1" applyFill="1" applyBorder="1" applyAlignment="1" applyProtection="1">
      <alignment horizontal="left" vertical="top" wrapText="1"/>
      <protection locked="0"/>
    </xf>
    <xf numFmtId="0" fontId="18" fillId="7" borderId="5" xfId="2" applyFont="1" applyFill="1" applyBorder="1" applyAlignment="1" applyProtection="1">
      <alignment horizontal="left" vertical="top" wrapText="1"/>
      <protection locked="0"/>
    </xf>
    <xf numFmtId="0" fontId="2" fillId="0" borderId="0" xfId="2" applyFont="1" applyProtection="1">
      <protection locked="0"/>
    </xf>
    <xf numFmtId="0" fontId="15" fillId="2" borderId="4" xfId="2" applyFont="1" applyFill="1" applyBorder="1" applyProtection="1">
      <protection locked="0"/>
    </xf>
    <xf numFmtId="0" fontId="17" fillId="2" borderId="0" xfId="2" applyFont="1" applyFill="1" applyAlignment="1" applyProtection="1">
      <alignment horizontal="left" indent="1"/>
      <protection hidden="1"/>
    </xf>
    <xf numFmtId="0" fontId="17" fillId="2" borderId="0" xfId="2" applyFont="1" applyFill="1" applyProtection="1">
      <protection hidden="1"/>
    </xf>
    <xf numFmtId="0" fontId="70" fillId="2" borderId="0" xfId="2" applyFont="1" applyFill="1" applyProtection="1">
      <protection hidden="1"/>
    </xf>
    <xf numFmtId="0" fontId="17" fillId="0" borderId="3" xfId="2" applyFont="1" applyBorder="1" applyAlignment="1" applyProtection="1">
      <alignment horizontal="center"/>
      <protection locked="0"/>
    </xf>
    <xf numFmtId="0" fontId="14" fillId="2" borderId="0" xfId="2" applyFont="1" applyFill="1" applyAlignment="1" applyProtection="1">
      <alignment horizontal="left" indent="1"/>
      <protection hidden="1"/>
    </xf>
    <xf numFmtId="0" fontId="14" fillId="2" borderId="0" xfId="2" applyFont="1" applyFill="1" applyProtection="1">
      <protection hidden="1"/>
    </xf>
    <xf numFmtId="0" fontId="4" fillId="2" borderId="0" xfId="2" applyFont="1" applyFill="1" applyProtection="1">
      <protection hidden="1"/>
    </xf>
    <xf numFmtId="0" fontId="14" fillId="0" borderId="3" xfId="2" applyFont="1" applyBorder="1" applyAlignment="1" applyProtection="1">
      <alignment horizontal="center"/>
      <protection locked="0"/>
    </xf>
    <xf numFmtId="14" fontId="17" fillId="0" borderId="3" xfId="2" applyNumberFormat="1" applyFont="1" applyBorder="1" applyAlignment="1" applyProtection="1">
      <alignment horizontal="center"/>
      <protection locked="0"/>
    </xf>
    <xf numFmtId="0" fontId="70" fillId="2" borderId="0" xfId="0" applyFont="1" applyFill="1" applyBorder="1" applyAlignment="1" applyProtection="1">
      <alignment horizontal="center" vertical="center"/>
      <protection hidden="1"/>
    </xf>
    <xf numFmtId="0" fontId="70" fillId="2" borderId="0" xfId="0" applyFont="1" applyFill="1" applyAlignment="1" applyProtection="1">
      <alignment horizontal="center" vertical="center"/>
      <protection hidden="1"/>
    </xf>
    <xf numFmtId="0" fontId="70" fillId="2" borderId="0" xfId="0" applyFont="1" applyFill="1" applyBorder="1" applyProtection="1">
      <protection hidden="1"/>
    </xf>
    <xf numFmtId="0" fontId="70" fillId="2" borderId="0" xfId="2" applyFont="1" applyFill="1" applyAlignment="1" applyProtection="1">
      <alignment horizontal="center"/>
      <protection hidden="1"/>
    </xf>
    <xf numFmtId="0" fontId="70" fillId="2" borderId="0" xfId="2" quotePrefix="1" applyFont="1" applyFill="1" applyAlignment="1" applyProtection="1">
      <alignment horizontal="center" vertical="top" wrapText="1"/>
      <protection hidden="1"/>
    </xf>
    <xf numFmtId="0" fontId="17" fillId="2" borderId="0" xfId="2" applyFont="1" applyFill="1" applyAlignment="1" applyProtection="1">
      <alignment horizontal="center" vertical="center"/>
      <protection hidden="1"/>
    </xf>
    <xf numFmtId="0" fontId="70" fillId="3" borderId="0" xfId="2" applyFont="1" applyFill="1" applyProtection="1">
      <protection hidden="1"/>
    </xf>
    <xf numFmtId="0" fontId="70" fillId="0" borderId="0" xfId="2" applyFont="1" applyProtection="1">
      <protection hidden="1"/>
    </xf>
    <xf numFmtId="0" fontId="70" fillId="2" borderId="0" xfId="2" applyFont="1" applyFill="1" applyAlignment="1" applyProtection="1">
      <alignment horizontal="left"/>
      <protection hidden="1"/>
    </xf>
    <xf numFmtId="0" fontId="4" fillId="2" borderId="0" xfId="2" applyFont="1" applyFill="1" applyAlignment="1" applyProtection="1">
      <alignment horizontal="center"/>
      <protection hidden="1"/>
    </xf>
    <xf numFmtId="14" fontId="14" fillId="0" borderId="3" xfId="2" applyNumberFormat="1" applyFont="1" applyBorder="1" applyAlignment="1" applyProtection="1">
      <alignment horizontal="center"/>
      <protection locked="0"/>
    </xf>
    <xf numFmtId="0" fontId="4" fillId="2" borderId="0" xfId="2" quotePrefix="1" applyFont="1" applyFill="1" applyAlignment="1" applyProtection="1">
      <alignment horizontal="center" vertical="top" wrapText="1"/>
      <protection hidden="1"/>
    </xf>
    <xf numFmtId="0" fontId="4" fillId="3" borderId="0" xfId="2" applyFont="1" applyFill="1" applyProtection="1">
      <protection hidden="1"/>
    </xf>
    <xf numFmtId="0" fontId="4" fillId="0" borderId="0" xfId="2" applyFont="1" applyProtection="1">
      <protection hidden="1"/>
    </xf>
    <xf numFmtId="0" fontId="75" fillId="2" borderId="0" xfId="2" applyFont="1" applyFill="1" applyProtection="1">
      <protection hidden="1"/>
    </xf>
    <xf numFmtId="0" fontId="70" fillId="2" borderId="0" xfId="0" applyFont="1" applyFill="1" applyBorder="1" applyAlignment="1" applyProtection="1">
      <alignment horizontal="left" vertical="center"/>
      <protection hidden="1"/>
    </xf>
    <xf numFmtId="3" fontId="75" fillId="2" borderId="0" xfId="2" applyNumberFormat="1" applyFont="1" applyFill="1" applyProtection="1">
      <protection hidden="1"/>
    </xf>
    <xf numFmtId="0" fontId="70" fillId="2" borderId="0" xfId="0" applyFont="1" applyFill="1" applyBorder="1" applyAlignment="1" applyProtection="1">
      <alignment horizontal="center"/>
      <protection hidden="1"/>
    </xf>
    <xf numFmtId="0" fontId="17" fillId="0" borderId="3" xfId="2" applyFont="1" applyBorder="1" applyAlignment="1" applyProtection="1">
      <alignment horizontal="center"/>
      <protection hidden="1"/>
    </xf>
    <xf numFmtId="0" fontId="14" fillId="0" borderId="3" xfId="2" applyFont="1" applyBorder="1" applyAlignment="1" applyProtection="1">
      <alignment horizontal="center"/>
      <protection hidden="1"/>
    </xf>
    <xf numFmtId="14" fontId="17" fillId="0" borderId="3" xfId="2" applyNumberFormat="1" applyFont="1" applyBorder="1" applyAlignment="1" applyProtection="1">
      <alignment horizontal="center"/>
      <protection hidden="1"/>
    </xf>
    <xf numFmtId="0" fontId="17" fillId="0" borderId="3" xfId="2" quotePrefix="1" applyFont="1" applyBorder="1" applyAlignment="1" applyProtection="1">
      <alignment horizontal="center"/>
      <protection hidden="1"/>
    </xf>
    <xf numFmtId="0" fontId="74" fillId="0" borderId="3" xfId="1" applyFont="1" applyBorder="1" applyAlignment="1" applyProtection="1">
      <alignment horizontal="center"/>
      <protection hidden="1"/>
    </xf>
    <xf numFmtId="0" fontId="29" fillId="2" borderId="0" xfId="2" applyFont="1" applyFill="1" applyAlignment="1" applyProtection="1">
      <alignment horizontal="center" vertical="center"/>
      <protection locked="0"/>
    </xf>
    <xf numFmtId="0" fontId="33" fillId="2" borderId="0" xfId="2" applyFont="1" applyFill="1" applyProtection="1">
      <protection hidden="1"/>
    </xf>
    <xf numFmtId="0" fontId="33" fillId="2" borderId="0" xfId="2" applyFont="1" applyFill="1" applyProtection="1">
      <protection locked="0"/>
    </xf>
    <xf numFmtId="0" fontId="19" fillId="0" borderId="3" xfId="1" applyBorder="1" applyAlignment="1" applyProtection="1">
      <alignment horizontal="center"/>
      <protection locked="0"/>
    </xf>
    <xf numFmtId="0" fontId="60" fillId="3" borderId="37" xfId="0" applyFont="1" applyFill="1" applyBorder="1" applyAlignment="1" applyProtection="1">
      <alignment horizontal="center" vertical="center"/>
      <protection hidden="1"/>
    </xf>
    <xf numFmtId="165" fontId="62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62" fillId="0" borderId="0" xfId="0" applyNumberFormat="1" applyFont="1" applyFill="1" applyBorder="1" applyAlignment="1" applyProtection="1">
      <alignment horizontal="center" vertical="center"/>
      <protection hidden="1"/>
    </xf>
    <xf numFmtId="3" fontId="76" fillId="0" borderId="0" xfId="0" applyNumberFormat="1" applyFont="1" applyFill="1" applyBorder="1" applyAlignment="1" applyProtection="1">
      <alignment horizontal="center" vertical="center"/>
      <protection locked="0"/>
    </xf>
    <xf numFmtId="3" fontId="76" fillId="0" borderId="0" xfId="0" applyNumberFormat="1" applyFont="1" applyFill="1" applyBorder="1" applyAlignment="1" applyProtection="1">
      <alignment horizontal="left" vertical="center"/>
      <protection locked="0"/>
    </xf>
    <xf numFmtId="165" fontId="62" fillId="3" borderId="3" xfId="0" applyNumberFormat="1" applyFont="1" applyFill="1" applyBorder="1" applyAlignment="1" applyProtection="1">
      <alignment horizontal="center" vertical="center"/>
      <protection locked="0"/>
    </xf>
    <xf numFmtId="165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165" fontId="67" fillId="3" borderId="37" xfId="0" applyNumberFormat="1" applyFont="1" applyFill="1" applyBorder="1" applyAlignment="1" applyProtection="1">
      <alignment horizontal="center" vertical="center"/>
      <protection hidden="1"/>
    </xf>
    <xf numFmtId="0" fontId="77" fillId="3" borderId="1" xfId="0" applyFont="1" applyFill="1" applyBorder="1" applyAlignment="1" applyProtection="1">
      <alignment horizontal="center" vertical="center"/>
      <protection hidden="1"/>
    </xf>
    <xf numFmtId="0" fontId="10" fillId="3" borderId="0" xfId="0" applyNumberFormat="1" applyFont="1" applyFill="1" applyBorder="1" applyAlignment="1" applyProtection="1">
      <alignment horizontal="left" vertical="center" wrapText="1"/>
      <protection hidden="1"/>
    </xf>
    <xf numFmtId="0" fontId="8" fillId="0" borderId="3" xfId="0" applyNumberFormat="1" applyFont="1" applyFill="1" applyBorder="1" applyAlignment="1" applyProtection="1">
      <alignment horizontal="center" vertical="center" wrapText="1" shrinkToFit="1"/>
      <protection hidden="1"/>
    </xf>
    <xf numFmtId="0" fontId="23" fillId="0" borderId="3" xfId="0" applyFont="1" applyFill="1" applyBorder="1" applyAlignment="1" applyProtection="1">
      <alignment horizontal="left"/>
      <protection hidden="1"/>
    </xf>
    <xf numFmtId="3" fontId="62" fillId="3" borderId="40" xfId="0" applyNumberFormat="1" applyFont="1" applyFill="1" applyBorder="1" applyAlignment="1" applyProtection="1">
      <alignment horizontal="center" vertical="center"/>
      <protection hidden="1"/>
    </xf>
    <xf numFmtId="3" fontId="62" fillId="6" borderId="3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Border="1" applyAlignment="1" applyProtection="1">
      <alignment horizontal="center" vertical="center"/>
      <protection locked="0"/>
    </xf>
    <xf numFmtId="0" fontId="72" fillId="3" borderId="0" xfId="0" applyFont="1" applyFill="1" applyBorder="1" applyAlignment="1" applyProtection="1">
      <alignment horizontal="center" vertical="center" wrapText="1"/>
      <protection hidden="1"/>
    </xf>
    <xf numFmtId="3" fontId="62" fillId="3" borderId="0" xfId="0" applyNumberFormat="1" applyFont="1" applyFill="1" applyBorder="1" applyAlignment="1" applyProtection="1">
      <alignment horizontal="center" vertical="center"/>
      <protection hidden="1"/>
    </xf>
    <xf numFmtId="3" fontId="62" fillId="6" borderId="0" xfId="0" applyNumberFormat="1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vertical="center" wrapText="1" shrinkToFit="1"/>
      <protection hidden="1"/>
    </xf>
    <xf numFmtId="0" fontId="15" fillId="0" borderId="3" xfId="0" applyFont="1" applyFill="1" applyBorder="1" applyAlignment="1" applyProtection="1">
      <alignment horizontal="center" vertical="center"/>
      <protection locked="0"/>
    </xf>
    <xf numFmtId="0" fontId="78" fillId="15" borderId="5" xfId="0" applyFont="1" applyFill="1" applyBorder="1" applyAlignment="1" applyProtection="1">
      <alignment horizontal="center" vertical="center" wrapText="1" shrinkToFit="1"/>
      <protection locked="0"/>
    </xf>
    <xf numFmtId="3" fontId="57" fillId="3" borderId="0" xfId="0" applyNumberFormat="1" applyFont="1" applyFill="1" applyBorder="1" applyAlignment="1" applyProtection="1">
      <alignment vertical="center"/>
      <protection hidden="1"/>
    </xf>
    <xf numFmtId="0" fontId="72" fillId="3" borderId="0" xfId="0" applyFont="1" applyFill="1" applyBorder="1" applyAlignment="1" applyProtection="1">
      <alignment vertical="center" wrapText="1"/>
      <protection hidden="1"/>
    </xf>
    <xf numFmtId="0" fontId="72" fillId="3" borderId="1" xfId="0" applyFont="1" applyFill="1" applyBorder="1" applyAlignment="1" applyProtection="1">
      <alignment vertical="center" wrapText="1"/>
      <protection hidden="1"/>
    </xf>
    <xf numFmtId="0" fontId="23" fillId="0" borderId="3" xfId="0" applyFont="1" applyFill="1" applyBorder="1" applyAlignment="1" applyProtection="1">
      <alignment horizontal="center"/>
      <protection hidden="1"/>
    </xf>
    <xf numFmtId="0" fontId="2" fillId="3" borderId="37" xfId="0" applyFont="1" applyFill="1" applyBorder="1" applyAlignment="1" applyProtection="1">
      <alignment vertical="center"/>
      <protection hidden="1"/>
    </xf>
    <xf numFmtId="0" fontId="15" fillId="3" borderId="37" xfId="0" applyFont="1" applyFill="1" applyBorder="1" applyAlignment="1" applyProtection="1">
      <alignment vertical="center"/>
      <protection hidden="1"/>
    </xf>
    <xf numFmtId="0" fontId="62" fillId="8" borderId="5" xfId="0" applyFont="1" applyFill="1" applyBorder="1" applyAlignment="1" applyProtection="1">
      <alignment horizontal="center" vertical="center" wrapText="1"/>
      <protection hidden="1"/>
    </xf>
    <xf numFmtId="0" fontId="62" fillId="8" borderId="5" xfId="0" applyFont="1" applyFill="1" applyBorder="1" applyAlignment="1" applyProtection="1">
      <alignment horizontal="center" vertical="center"/>
      <protection hidden="1"/>
    </xf>
    <xf numFmtId="3" fontId="62" fillId="3" borderId="8" xfId="0" applyNumberFormat="1" applyFont="1" applyFill="1" applyBorder="1" applyAlignment="1" applyProtection="1">
      <alignment horizontal="center" vertical="center"/>
      <protection hidden="1"/>
    </xf>
    <xf numFmtId="3" fontId="62" fillId="3" borderId="3" xfId="0" applyNumberFormat="1" applyFont="1" applyFill="1" applyBorder="1" applyAlignment="1" applyProtection="1">
      <alignment horizontal="center" vertical="center"/>
      <protection locked="0"/>
    </xf>
    <xf numFmtId="3" fontId="35" fillId="3" borderId="0" xfId="0" applyNumberFormat="1" applyFont="1" applyFill="1" applyBorder="1" applyAlignment="1" applyProtection="1">
      <alignment horizontal="center" vertical="center"/>
      <protection locked="0"/>
    </xf>
    <xf numFmtId="0" fontId="10" fillId="3" borderId="0" xfId="0" applyNumberFormat="1" applyFont="1" applyFill="1" applyBorder="1" applyAlignment="1" applyProtection="1">
      <alignment vertical="center" wrapText="1"/>
      <protection hidden="1"/>
    </xf>
    <xf numFmtId="0" fontId="79" fillId="3" borderId="0" xfId="0" applyNumberFormat="1" applyFont="1" applyFill="1" applyBorder="1" applyAlignment="1" applyProtection="1">
      <alignment vertical="center" wrapText="1"/>
      <protection hidden="1"/>
    </xf>
    <xf numFmtId="3" fontId="35" fillId="3" borderId="3" xfId="0" applyNumberFormat="1" applyFont="1" applyFill="1" applyBorder="1" applyAlignment="1" applyProtection="1">
      <alignment horizontal="center" vertical="center"/>
      <protection locked="0"/>
    </xf>
    <xf numFmtId="0" fontId="35" fillId="9" borderId="3" xfId="0" applyFont="1" applyFill="1" applyBorder="1" applyAlignment="1" applyProtection="1">
      <alignment horizontal="center" vertical="center"/>
      <protection hidden="1"/>
    </xf>
    <xf numFmtId="0" fontId="15" fillId="2" borderId="0" xfId="0" applyNumberFormat="1" applyFont="1" applyFill="1" applyBorder="1" applyAlignment="1" applyProtection="1">
      <alignment horizontal="center" vertical="top" wrapText="1" shrinkToFit="1"/>
      <protection locked="0"/>
    </xf>
    <xf numFmtId="0" fontId="15" fillId="3" borderId="0" xfId="0" applyFont="1" applyFill="1" applyBorder="1" applyAlignment="1" applyProtection="1">
      <alignment horizontal="center" vertical="center"/>
      <protection locked="0"/>
    </xf>
    <xf numFmtId="3" fontId="63" fillId="3" borderId="0" xfId="0" applyNumberFormat="1" applyFont="1" applyFill="1" applyBorder="1" applyAlignment="1" applyProtection="1">
      <alignment horizontal="center" vertical="center"/>
      <protection locked="0"/>
    </xf>
    <xf numFmtId="2" fontId="71" fillId="3" borderId="0" xfId="0" applyNumberFormat="1" applyFont="1" applyFill="1" applyBorder="1" applyAlignment="1" applyProtection="1">
      <alignment horizontal="center" vertical="center"/>
      <protection locked="0"/>
    </xf>
    <xf numFmtId="0" fontId="15" fillId="5" borderId="45" xfId="0" applyNumberFormat="1" applyFont="1" applyFill="1" applyBorder="1" applyAlignment="1" applyProtection="1">
      <alignment horizontal="center" vertical="top" wrapText="1" shrinkToFit="1"/>
      <protection hidden="1"/>
    </xf>
    <xf numFmtId="0" fontId="70" fillId="2" borderId="0" xfId="0" applyFont="1" applyFill="1" applyBorder="1" applyAlignment="1" applyProtection="1">
      <alignment horizontal="left" vertical="center" indent="2"/>
      <protection hidden="1"/>
    </xf>
    <xf numFmtId="0" fontId="70" fillId="2" borderId="0" xfId="2" applyFont="1" applyFill="1" applyAlignment="1" applyProtection="1">
      <alignment horizontal="left" indent="2"/>
      <protection hidden="1"/>
    </xf>
    <xf numFmtId="0" fontId="70" fillId="2" borderId="0" xfId="2" applyFont="1" applyFill="1" applyAlignment="1" applyProtection="1">
      <alignment horizontal="left" vertical="center" indent="2"/>
      <protection hidden="1"/>
    </xf>
    <xf numFmtId="0" fontId="17" fillId="2" borderId="0" xfId="2" applyFont="1" applyFill="1" applyAlignment="1" applyProtection="1">
      <alignment horizontal="left" indent="2"/>
      <protection hidden="1"/>
    </xf>
    <xf numFmtId="49" fontId="70" fillId="2" borderId="0" xfId="0" applyNumberFormat="1" applyFont="1" applyFill="1" applyAlignment="1" applyProtection="1">
      <alignment horizontal="left" vertical="top" indent="2"/>
      <protection hidden="1"/>
    </xf>
    <xf numFmtId="0" fontId="17" fillId="0" borderId="0" xfId="2" applyFont="1" applyAlignment="1" applyProtection="1">
      <alignment horizontal="left" indent="2"/>
      <protection hidden="1"/>
    </xf>
    <xf numFmtId="0" fontId="17" fillId="3" borderId="5" xfId="2" applyFont="1" applyFill="1" applyBorder="1" applyAlignment="1" applyProtection="1">
      <alignment horizontal="left" vertical="top" wrapText="1" indent="2"/>
      <protection hidden="1"/>
    </xf>
    <xf numFmtId="0" fontId="4" fillId="2" borderId="0" xfId="2" applyFont="1" applyFill="1" applyAlignment="1" applyProtection="1">
      <alignment horizontal="left" indent="2"/>
      <protection hidden="1"/>
    </xf>
    <xf numFmtId="0" fontId="73" fillId="2" borderId="0" xfId="2" applyFont="1" applyFill="1" applyAlignment="1" applyProtection="1">
      <alignment horizontal="left" indent="2"/>
      <protection hidden="1"/>
    </xf>
    <xf numFmtId="2" fontId="70" fillId="2" borderId="0" xfId="2" applyNumberFormat="1" applyFont="1" applyFill="1" applyAlignment="1" applyProtection="1">
      <alignment horizontal="left" indent="2"/>
      <protection hidden="1"/>
    </xf>
    <xf numFmtId="0" fontId="70" fillId="0" borderId="0" xfId="0" applyFont="1" applyFill="1" applyBorder="1" applyAlignment="1" applyProtection="1">
      <alignment horizontal="left" indent="2"/>
      <protection hidden="1"/>
    </xf>
    <xf numFmtId="0" fontId="70" fillId="2" borderId="0" xfId="0" applyFont="1" applyFill="1" applyAlignment="1" applyProtection="1">
      <alignment horizontal="left" vertical="center" indent="2"/>
      <protection hidden="1"/>
    </xf>
    <xf numFmtId="0" fontId="2" fillId="0" borderId="0" xfId="2" applyFont="1" applyAlignment="1" applyProtection="1">
      <alignment horizontal="left" indent="2"/>
      <protection hidden="1"/>
    </xf>
    <xf numFmtId="0" fontId="15" fillId="4" borderId="46" xfId="2" applyFont="1" applyFill="1" applyBorder="1" applyAlignment="1" applyProtection="1">
      <alignment horizontal="left"/>
      <protection hidden="1"/>
    </xf>
    <xf numFmtId="0" fontId="15" fillId="4" borderId="47" xfId="2" applyFont="1" applyFill="1" applyBorder="1" applyAlignment="1" applyProtection="1">
      <alignment horizontal="left"/>
      <protection hidden="1"/>
    </xf>
    <xf numFmtId="0" fontId="2" fillId="4" borderId="47" xfId="2" applyFont="1" applyFill="1" applyBorder="1" applyProtection="1">
      <protection hidden="1"/>
    </xf>
    <xf numFmtId="0" fontId="2" fillId="4" borderId="48" xfId="2" applyFont="1" applyFill="1" applyBorder="1" applyAlignment="1" applyProtection="1">
      <alignment horizontal="center"/>
      <protection hidden="1"/>
    </xf>
    <xf numFmtId="0" fontId="8" fillId="4" borderId="49" xfId="0" applyFont="1" applyFill="1" applyBorder="1" applyAlignment="1" applyProtection="1">
      <alignment horizontal="center" vertical="center"/>
      <protection hidden="1"/>
    </xf>
    <xf numFmtId="0" fontId="8" fillId="4" borderId="49" xfId="2" applyFont="1" applyFill="1" applyBorder="1" applyAlignment="1" applyProtection="1">
      <alignment horizontal="center"/>
      <protection hidden="1"/>
    </xf>
    <xf numFmtId="0" fontId="17" fillId="2" borderId="0" xfId="0" applyFont="1" applyFill="1" applyBorder="1" applyAlignment="1" applyProtection="1">
      <alignment horizontal="left" vertical="center" indent="2"/>
      <protection hidden="1"/>
    </xf>
    <xf numFmtId="0" fontId="70" fillId="2" borderId="0" xfId="0" applyFont="1" applyFill="1" applyBorder="1" applyAlignment="1" applyProtection="1">
      <alignment horizontal="left" indent="2"/>
      <protection hidden="1"/>
    </xf>
    <xf numFmtId="0" fontId="70" fillId="3" borderId="0" xfId="0" applyFont="1" applyFill="1" applyBorder="1" applyAlignment="1" applyProtection="1">
      <alignment horizontal="left" indent="2"/>
      <protection hidden="1"/>
    </xf>
    <xf numFmtId="0" fontId="82" fillId="2" borderId="0" xfId="2" applyFont="1" applyFill="1" applyProtection="1">
      <protection hidden="1"/>
    </xf>
    <xf numFmtId="1" fontId="15" fillId="2" borderId="0" xfId="0" applyNumberFormat="1" applyFont="1" applyFill="1" applyBorder="1" applyAlignment="1" applyProtection="1">
      <alignment horizontal="center" vertical="top" wrapText="1" shrinkToFit="1"/>
      <protection locked="0"/>
    </xf>
    <xf numFmtId="3" fontId="40" fillId="0" borderId="0" xfId="2" applyNumberFormat="1" applyFont="1" applyAlignment="1" applyProtection="1">
      <alignment horizontal="center" vertical="center"/>
      <protection locked="0"/>
    </xf>
    <xf numFmtId="0" fontId="15" fillId="2" borderId="50" xfId="0" applyNumberFormat="1" applyFont="1" applyFill="1" applyBorder="1" applyAlignment="1" applyProtection="1">
      <alignment horizontal="center" vertical="center" wrapText="1" shrinkToFit="1"/>
      <protection locked="0"/>
    </xf>
    <xf numFmtId="0" fontId="62" fillId="8" borderId="8" xfId="0" applyFont="1" applyFill="1" applyBorder="1" applyAlignment="1">
      <alignment vertical="center" wrapText="1"/>
    </xf>
    <xf numFmtId="9" fontId="62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0" fontId="17" fillId="2" borderId="50" xfId="2" applyFont="1" applyFill="1" applyBorder="1" applyAlignment="1" applyProtection="1">
      <alignment horizontal="left" indent="3"/>
      <protection hidden="1"/>
    </xf>
    <xf numFmtId="0" fontId="15" fillId="2" borderId="50" xfId="2" applyFont="1" applyFill="1" applyBorder="1" applyProtection="1">
      <protection hidden="1"/>
    </xf>
    <xf numFmtId="0" fontId="15" fillId="2" borderId="50" xfId="2" applyFont="1" applyFill="1" applyBorder="1" applyAlignment="1" applyProtection="1">
      <alignment vertical="top"/>
      <protection hidden="1"/>
    </xf>
    <xf numFmtId="0" fontId="17" fillId="2" borderId="50" xfId="2" applyFont="1" applyFill="1" applyBorder="1" applyAlignment="1" applyProtection="1">
      <alignment horizontal="left" vertical="top" indent="3"/>
      <protection hidden="1"/>
    </xf>
    <xf numFmtId="2" fontId="17" fillId="2" borderId="50" xfId="2" applyNumberFormat="1" applyFont="1" applyFill="1" applyBorder="1" applyAlignment="1" applyProtection="1">
      <alignment horizontal="left" indent="3"/>
      <protection hidden="1"/>
    </xf>
    <xf numFmtId="0" fontId="12" fillId="2" borderId="50" xfId="2" applyFont="1" applyFill="1" applyBorder="1" applyAlignment="1" applyProtection="1">
      <alignment horizontal="left" indent="4"/>
      <protection hidden="1"/>
    </xf>
    <xf numFmtId="0" fontId="2" fillId="2" borderId="51" xfId="2" applyFont="1" applyFill="1" applyBorder="1" applyAlignment="1" applyProtection="1">
      <alignment horizontal="left"/>
      <protection hidden="1"/>
    </xf>
    <xf numFmtId="0" fontId="2" fillId="2" borderId="50" xfId="2" applyFont="1" applyFill="1" applyBorder="1" applyAlignment="1" applyProtection="1">
      <alignment horizontal="left" indent="5"/>
      <protection hidden="1"/>
    </xf>
    <xf numFmtId="0" fontId="15" fillId="10" borderId="52" xfId="0" applyNumberFormat="1" applyFont="1" applyFill="1" applyBorder="1" applyAlignment="1" applyProtection="1">
      <alignment horizontal="left" vertical="center" wrapText="1" shrinkToFit="1"/>
      <protection hidden="1"/>
    </xf>
    <xf numFmtId="0" fontId="15" fillId="10" borderId="52" xfId="2" applyFont="1" applyFill="1" applyBorder="1" applyProtection="1">
      <protection hidden="1"/>
    </xf>
    <xf numFmtId="0" fontId="2" fillId="3" borderId="52" xfId="0" applyFont="1" applyFill="1" applyBorder="1" applyProtection="1">
      <protection hidden="1"/>
    </xf>
    <xf numFmtId="0" fontId="2" fillId="4" borderId="45" xfId="0" applyFont="1" applyFill="1" applyBorder="1" applyAlignment="1" applyProtection="1">
      <alignment horizontal="center" vertical="center"/>
      <protection hidden="1"/>
    </xf>
    <xf numFmtId="14" fontId="10" fillId="2" borderId="53" xfId="2" applyNumberFormat="1" applyFont="1" applyFill="1" applyBorder="1" applyAlignment="1" applyProtection="1">
      <alignment horizontal="center" vertical="center" wrapText="1"/>
      <protection hidden="1"/>
    </xf>
    <xf numFmtId="14" fontId="18" fillId="2" borderId="53" xfId="2" applyNumberFormat="1" applyFont="1" applyFill="1" applyBorder="1" applyAlignment="1" applyProtection="1">
      <alignment horizontal="center" vertical="center" wrapText="1"/>
      <protection hidden="1"/>
    </xf>
    <xf numFmtId="14" fontId="17" fillId="2" borderId="53" xfId="2" applyNumberFormat="1" applyFont="1" applyFill="1" applyBorder="1" applyAlignment="1" applyProtection="1">
      <alignment horizontal="center" vertical="center" wrapText="1"/>
      <protection hidden="1"/>
    </xf>
    <xf numFmtId="0" fontId="2" fillId="5" borderId="45" xfId="2" applyFont="1" applyFill="1" applyBorder="1" applyAlignment="1" applyProtection="1">
      <alignment horizontal="center"/>
      <protection hidden="1"/>
    </xf>
    <xf numFmtId="0" fontId="12" fillId="4" borderId="45" xfId="0" applyFont="1" applyFill="1" applyBorder="1" applyAlignment="1" applyProtection="1">
      <alignment horizontal="center" vertical="center"/>
      <protection hidden="1"/>
    </xf>
    <xf numFmtId="0" fontId="26" fillId="4" borderId="45" xfId="0" applyFont="1" applyFill="1" applyBorder="1" applyAlignment="1" applyProtection="1">
      <alignment horizontal="center" vertical="center"/>
      <protection hidden="1"/>
    </xf>
    <xf numFmtId="1" fontId="15" fillId="0" borderId="53" xfId="2" applyNumberFormat="1" applyFont="1" applyBorder="1" applyAlignment="1" applyProtection="1">
      <alignment horizontal="center"/>
      <protection hidden="1"/>
    </xf>
    <xf numFmtId="14" fontId="15" fillId="0" borderId="53" xfId="2" applyNumberFormat="1" applyFont="1" applyBorder="1" applyAlignment="1" applyProtection="1">
      <alignment horizontal="center"/>
      <protection hidden="1"/>
    </xf>
    <xf numFmtId="1" fontId="15" fillId="9" borderId="53" xfId="2" applyNumberFormat="1" applyFont="1" applyFill="1" applyBorder="1" applyAlignment="1" applyProtection="1">
      <alignment horizontal="center"/>
      <protection hidden="1"/>
    </xf>
    <xf numFmtId="0" fontId="83" fillId="2" borderId="0" xfId="2" quotePrefix="1" applyFont="1" applyFill="1" applyAlignment="1" applyProtection="1">
      <alignment horizontal="center" vertical="top" wrapText="1"/>
      <protection hidden="1"/>
    </xf>
    <xf numFmtId="1" fontId="17" fillId="8" borderId="7" xfId="2" applyNumberFormat="1" applyFont="1" applyFill="1" applyBorder="1" applyAlignment="1" applyProtection="1">
      <alignment horizontal="center" vertical="center"/>
      <protection locked="0"/>
    </xf>
    <xf numFmtId="0" fontId="72" fillId="2" borderId="0" xfId="2" applyFont="1" applyFill="1" applyAlignment="1" applyProtection="1">
      <alignment horizontal="left" vertical="top" wrapText="1" indent="2"/>
      <protection hidden="1"/>
    </xf>
    <xf numFmtId="0" fontId="16" fillId="3" borderId="54" xfId="2" applyFont="1" applyFill="1" applyBorder="1" applyAlignment="1" applyProtection="1">
      <alignment vertical="center"/>
      <protection hidden="1"/>
    </xf>
    <xf numFmtId="0" fontId="14" fillId="3" borderId="55" xfId="2" applyFont="1" applyFill="1" applyBorder="1" applyAlignment="1" applyProtection="1">
      <alignment vertical="center"/>
      <protection locked="0"/>
    </xf>
    <xf numFmtId="0" fontId="14" fillId="3" borderId="55" xfId="2" applyFont="1" applyFill="1" applyBorder="1" applyAlignment="1" applyProtection="1">
      <alignment vertical="center"/>
      <protection hidden="1"/>
    </xf>
    <xf numFmtId="0" fontId="14" fillId="3" borderId="56" xfId="2" applyFont="1" applyFill="1" applyBorder="1" applyAlignment="1" applyProtection="1">
      <alignment vertical="center"/>
      <protection hidden="1"/>
    </xf>
    <xf numFmtId="0" fontId="14" fillId="3" borderId="57" xfId="2" applyFont="1" applyFill="1" applyBorder="1" applyAlignment="1" applyProtection="1">
      <alignment vertical="center"/>
      <protection hidden="1"/>
    </xf>
    <xf numFmtId="0" fontId="16" fillId="3" borderId="58" xfId="2" applyFont="1" applyFill="1" applyBorder="1" applyAlignment="1" applyProtection="1">
      <alignment horizontal="center" vertical="center"/>
      <protection hidden="1"/>
    </xf>
    <xf numFmtId="0" fontId="14" fillId="3" borderId="54" xfId="2" applyFont="1" applyFill="1" applyBorder="1" applyProtection="1">
      <protection hidden="1"/>
    </xf>
    <xf numFmtId="9" fontId="15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38" fillId="2" borderId="45" xfId="0" applyFont="1" applyFill="1" applyBorder="1" applyAlignment="1" applyProtection="1">
      <alignment horizontal="center" vertical="center"/>
      <protection hidden="1"/>
    </xf>
    <xf numFmtId="1" fontId="15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1" fontId="84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27" fillId="2" borderId="0" xfId="2" applyFont="1" applyFill="1" applyAlignment="1" applyProtection="1">
      <alignment horizontal="center" vertical="center"/>
      <protection hidden="1"/>
    </xf>
    <xf numFmtId="0" fontId="11" fillId="2" borderId="0" xfId="2" applyFont="1" applyFill="1" applyAlignment="1" applyProtection="1">
      <alignment horizontal="center" vertical="center"/>
      <protection hidden="1"/>
    </xf>
    <xf numFmtId="9" fontId="15" fillId="12" borderId="5" xfId="0" applyNumberFormat="1" applyFont="1" applyFill="1" applyBorder="1" applyAlignment="1" applyProtection="1">
      <alignment horizontal="center" vertical="top" wrapText="1" shrinkToFit="1"/>
      <protection locked="0"/>
    </xf>
    <xf numFmtId="1" fontId="85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1" fontId="20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70" fillId="2" borderId="0" xfId="0" applyFont="1" applyFill="1" applyBorder="1" applyAlignment="1" applyProtection="1">
      <alignment horizontal="left" vertical="center" wrapText="1"/>
      <protection hidden="1"/>
    </xf>
    <xf numFmtId="0" fontId="35" fillId="0" borderId="0" xfId="2" applyFont="1" applyAlignment="1" applyProtection="1">
      <alignment vertical="center"/>
      <protection hidden="1"/>
    </xf>
    <xf numFmtId="0" fontId="36" fillId="2" borderId="0" xfId="2" applyFont="1" applyFill="1" applyAlignment="1" applyProtection="1">
      <alignment horizontal="center" vertical="center"/>
      <protection hidden="1"/>
    </xf>
    <xf numFmtId="0" fontId="2" fillId="2" borderId="0" xfId="2" applyFont="1" applyFill="1" applyAlignment="1" applyProtection="1">
      <alignment vertical="center"/>
      <protection hidden="1"/>
    </xf>
    <xf numFmtId="0" fontId="42" fillId="2" borderId="45" xfId="0" applyFont="1" applyFill="1" applyBorder="1" applyAlignment="1" applyProtection="1">
      <alignment horizontal="center" vertical="center"/>
      <protection hidden="1"/>
    </xf>
    <xf numFmtId="9" fontId="31" fillId="2" borderId="53" xfId="0" applyNumberFormat="1" applyFont="1" applyFill="1" applyBorder="1" applyAlignment="1" applyProtection="1">
      <alignment horizontal="center" vertical="top" wrapText="1" shrinkToFit="1"/>
      <protection hidden="1"/>
    </xf>
    <xf numFmtId="2" fontId="15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2" borderId="53" xfId="0" applyFont="1" applyFill="1" applyBorder="1" applyAlignment="1" applyProtection="1">
      <alignment horizontal="center" vertical="center" wrapText="1" shrinkToFit="1"/>
      <protection hidden="1"/>
    </xf>
    <xf numFmtId="0" fontId="31" fillId="2" borderId="53" xfId="0" applyFont="1" applyFill="1" applyBorder="1" applyAlignment="1" applyProtection="1">
      <alignment horizontal="center" vertical="top" wrapText="1" shrinkToFit="1"/>
      <protection hidden="1"/>
    </xf>
    <xf numFmtId="10" fontId="31" fillId="2" borderId="53" xfId="0" applyNumberFormat="1" applyFont="1" applyFill="1" applyBorder="1" applyAlignment="1" applyProtection="1">
      <alignment horizontal="center" vertical="center" wrapText="1" shrinkToFit="1"/>
      <protection hidden="1"/>
    </xf>
    <xf numFmtId="9" fontId="31" fillId="2" borderId="53" xfId="0" applyNumberFormat="1" applyFont="1" applyFill="1" applyBorder="1" applyAlignment="1" applyProtection="1">
      <alignment horizontal="center" vertical="center" wrapText="1" shrinkToFit="1"/>
      <protection hidden="1"/>
    </xf>
    <xf numFmtId="2" fontId="31" fillId="2" borderId="53" xfId="0" applyNumberFormat="1" applyFont="1" applyFill="1" applyBorder="1" applyAlignment="1" applyProtection="1">
      <alignment horizontal="center" vertical="center" wrapText="1" shrinkToFit="1"/>
      <protection hidden="1"/>
    </xf>
    <xf numFmtId="0" fontId="15" fillId="10" borderId="52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13" borderId="0" xfId="2" applyFont="1" applyFill="1" applyAlignment="1" applyProtection="1">
      <alignment horizontal="center" vertical="top"/>
      <protection hidden="1"/>
    </xf>
    <xf numFmtId="0" fontId="8" fillId="13" borderId="0" xfId="2" applyFont="1" applyFill="1" applyAlignment="1" applyProtection="1">
      <alignment horizontal="center" vertical="top"/>
      <protection hidden="1"/>
    </xf>
    <xf numFmtId="0" fontId="17" fillId="8" borderId="5" xfId="2" applyFont="1" applyFill="1" applyBorder="1" applyAlignment="1" applyProtection="1">
      <alignment horizontal="center" vertical="center"/>
      <protection locked="0"/>
    </xf>
    <xf numFmtId="0" fontId="17" fillId="8" borderId="5" xfId="2" applyFont="1" applyFill="1" applyBorder="1" applyAlignment="1" applyProtection="1">
      <alignment horizontal="center" vertical="top"/>
      <protection locked="0"/>
    </xf>
    <xf numFmtId="165" fontId="15" fillId="12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82" fillId="2" borderId="0" xfId="2" applyFont="1" applyFill="1" applyAlignment="1" applyProtection="1">
      <alignment horizontal="left" vertical="center" indent="2"/>
      <protection hidden="1"/>
    </xf>
    <xf numFmtId="0" fontId="23" fillId="6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56" fillId="3" borderId="0" xfId="3" applyFont="1" applyFill="1" applyBorder="1" applyAlignment="1" applyProtection="1">
      <alignment vertical="center" wrapText="1" shrinkToFit="1"/>
      <protection hidden="1"/>
    </xf>
    <xf numFmtId="0" fontId="17" fillId="3" borderId="0" xfId="3" applyFont="1" applyFill="1" applyBorder="1" applyAlignment="1" applyProtection="1">
      <alignment vertical="center"/>
      <protection hidden="1"/>
    </xf>
    <xf numFmtId="0" fontId="2" fillId="3" borderId="0" xfId="3" applyFont="1" applyFill="1" applyBorder="1" applyAlignment="1" applyProtection="1">
      <alignment vertical="center"/>
      <protection hidden="1"/>
    </xf>
    <xf numFmtId="0" fontId="1" fillId="3" borderId="0" xfId="3" applyFill="1" applyBorder="1" applyAlignment="1" applyProtection="1">
      <alignment vertical="center"/>
      <protection hidden="1"/>
    </xf>
    <xf numFmtId="14" fontId="26" fillId="3" borderId="0" xfId="3" applyNumberFormat="1" applyFont="1" applyFill="1" applyBorder="1" applyAlignment="1">
      <alignment horizontal="right" vertical="center"/>
    </xf>
    <xf numFmtId="0" fontId="2" fillId="0" borderId="0" xfId="3" applyFont="1" applyFill="1" applyBorder="1" applyAlignment="1" applyProtection="1">
      <alignment vertical="center"/>
      <protection hidden="1"/>
    </xf>
    <xf numFmtId="0" fontId="17" fillId="3" borderId="0" xfId="3" applyFont="1" applyFill="1" applyBorder="1" applyAlignment="1" applyProtection="1">
      <alignment vertical="center" wrapText="1" shrinkToFit="1"/>
      <protection hidden="1"/>
    </xf>
    <xf numFmtId="0" fontId="1" fillId="3" borderId="0" xfId="3" applyFill="1" applyBorder="1" applyAlignment="1">
      <alignment vertical="center"/>
    </xf>
    <xf numFmtId="0" fontId="2" fillId="3" borderId="37" xfId="3" applyFont="1" applyFill="1" applyBorder="1" applyAlignment="1" applyProtection="1">
      <alignment vertical="center"/>
      <protection hidden="1"/>
    </xf>
    <xf numFmtId="0" fontId="15" fillId="3" borderId="37" xfId="3" applyFont="1" applyFill="1" applyBorder="1" applyAlignment="1" applyProtection="1">
      <alignment vertical="center"/>
      <protection hidden="1"/>
    </xf>
    <xf numFmtId="0" fontId="62" fillId="3" borderId="0" xfId="3" applyFont="1" applyFill="1" applyBorder="1" applyAlignment="1">
      <alignment horizontal="center" vertical="center" wrapText="1"/>
    </xf>
    <xf numFmtId="3" fontId="63" fillId="3" borderId="0" xfId="3" applyNumberFormat="1" applyFont="1" applyFill="1" applyBorder="1" applyAlignment="1" applyProtection="1">
      <alignment horizontal="center" vertical="center"/>
      <protection hidden="1"/>
    </xf>
    <xf numFmtId="3" fontId="62" fillId="3" borderId="8" xfId="3" applyNumberFormat="1" applyFont="1" applyFill="1" applyBorder="1" applyAlignment="1" applyProtection="1">
      <alignment horizontal="center" vertical="center"/>
      <protection hidden="1"/>
    </xf>
    <xf numFmtId="3" fontId="62" fillId="0" borderId="0" xfId="3" applyNumberFormat="1" applyFont="1" applyFill="1" applyBorder="1" applyAlignment="1" applyProtection="1">
      <alignment horizontal="left" vertical="center"/>
      <protection hidden="1"/>
    </xf>
    <xf numFmtId="3" fontId="62" fillId="3" borderId="3" xfId="3" applyNumberFormat="1" applyFont="1" applyFill="1" applyBorder="1" applyAlignment="1" applyProtection="1">
      <alignment horizontal="center" vertical="center"/>
      <protection locked="0"/>
    </xf>
    <xf numFmtId="3" fontId="35" fillId="3" borderId="0" xfId="3" applyNumberFormat="1" applyFont="1" applyFill="1" applyBorder="1" applyAlignment="1" applyProtection="1">
      <alignment horizontal="center" vertical="center"/>
      <protection locked="0"/>
    </xf>
    <xf numFmtId="0" fontId="23" fillId="3" borderId="37" xfId="3" applyFont="1" applyFill="1" applyBorder="1" applyAlignment="1" applyProtection="1">
      <alignment horizontal="center" vertical="center"/>
      <protection hidden="1"/>
    </xf>
    <xf numFmtId="0" fontId="1" fillId="0" borderId="0" xfId="3" applyFill="1" applyAlignment="1" applyProtection="1">
      <alignment vertical="center"/>
      <protection hidden="1"/>
    </xf>
    <xf numFmtId="1" fontId="2" fillId="3" borderId="0" xfId="0" applyNumberFormat="1" applyFont="1" applyFill="1" applyBorder="1" applyAlignment="1" applyProtection="1">
      <alignment horizontal="center" vertical="center"/>
      <protection hidden="1"/>
    </xf>
    <xf numFmtId="0" fontId="17" fillId="9" borderId="50" xfId="2" applyFont="1" applyFill="1" applyBorder="1" applyAlignment="1" applyProtection="1">
      <alignment horizontal="left" indent="3"/>
      <protection hidden="1"/>
    </xf>
    <xf numFmtId="0" fontId="15" fillId="9" borderId="50" xfId="2" applyFont="1" applyFill="1" applyBorder="1" applyProtection="1">
      <protection hidden="1"/>
    </xf>
    <xf numFmtId="0" fontId="2" fillId="9" borderId="0" xfId="2" applyFont="1" applyFill="1" applyProtection="1">
      <protection hidden="1"/>
    </xf>
    <xf numFmtId="0" fontId="2" fillId="9" borderId="0" xfId="0" applyFont="1" applyFill="1" applyBorder="1" applyProtection="1">
      <protection hidden="1"/>
    </xf>
    <xf numFmtId="0" fontId="30" fillId="9" borderId="0" xfId="2" applyFont="1" applyFill="1" applyAlignment="1" applyProtection="1">
      <alignment horizontal="left" indent="3"/>
      <protection hidden="1"/>
    </xf>
    <xf numFmtId="0" fontId="17" fillId="9" borderId="0" xfId="2" applyFont="1" applyFill="1" applyProtection="1">
      <protection hidden="1"/>
    </xf>
    <xf numFmtId="0" fontId="17" fillId="9" borderId="5" xfId="2" applyFont="1" applyFill="1" applyBorder="1" applyAlignment="1" applyProtection="1">
      <alignment horizontal="center" vertical="center"/>
      <protection locked="0"/>
    </xf>
    <xf numFmtId="0" fontId="2" fillId="9" borderId="3" xfId="2" applyFont="1" applyFill="1" applyBorder="1" applyProtection="1">
      <protection hidden="1"/>
    </xf>
    <xf numFmtId="0" fontId="19" fillId="9" borderId="5" xfId="1" applyNumberFormat="1" applyFill="1" applyBorder="1" applyAlignment="1" applyProtection="1">
      <alignment horizontal="center" vertical="center"/>
      <protection locked="0"/>
    </xf>
    <xf numFmtId="0" fontId="15" fillId="2" borderId="59" xfId="2" applyFont="1" applyFill="1" applyBorder="1" applyProtection="1">
      <protection hidden="1"/>
    </xf>
    <xf numFmtId="0" fontId="12" fillId="2" borderId="59" xfId="2" applyFont="1" applyFill="1" applyBorder="1" applyAlignment="1" applyProtection="1">
      <alignment horizontal="left" indent="4"/>
      <protection hidden="1"/>
    </xf>
    <xf numFmtId="0" fontId="73" fillId="13" borderId="0" xfId="2" applyFont="1" applyFill="1" applyAlignment="1" applyProtection="1">
      <alignment horizontal="center" vertical="center" wrapText="1"/>
      <protection hidden="1"/>
    </xf>
    <xf numFmtId="0" fontId="30" fillId="2" borderId="4" xfId="2" applyFont="1" applyFill="1" applyBorder="1" applyAlignment="1" applyProtection="1">
      <alignment horizontal="right"/>
      <protection hidden="1"/>
    </xf>
    <xf numFmtId="0" fontId="88" fillId="2" borderId="4" xfId="2" applyFont="1" applyFill="1" applyBorder="1" applyAlignment="1" applyProtection="1">
      <alignment horizontal="right"/>
      <protection hidden="1"/>
    </xf>
    <xf numFmtId="0" fontId="89" fillId="2" borderId="0" xfId="2" quotePrefix="1" applyFont="1" applyFill="1" applyAlignment="1" applyProtection="1">
      <alignment horizontal="center" vertical="top" wrapText="1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165" fontId="71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93" fillId="3" borderId="0" xfId="0" applyNumberFormat="1" applyFont="1" applyFill="1" applyBorder="1" applyAlignment="1" applyProtection="1">
      <alignment horizontal="center" vertical="center"/>
      <protection hidden="1"/>
    </xf>
    <xf numFmtId="3" fontId="94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2" borderId="61" xfId="0" applyFont="1" applyFill="1" applyBorder="1" applyAlignment="1" applyProtection="1">
      <alignment horizontal="center" vertical="center"/>
      <protection hidden="1"/>
    </xf>
    <xf numFmtId="2" fontId="17" fillId="2" borderId="59" xfId="2" applyNumberFormat="1" applyFont="1" applyFill="1" applyBorder="1" applyAlignment="1" applyProtection="1">
      <alignment horizontal="left" indent="3"/>
      <protection hidden="1"/>
    </xf>
    <xf numFmtId="14" fontId="17" fillId="6" borderId="5" xfId="2" applyNumberFormat="1" applyFont="1" applyFill="1" applyBorder="1" applyAlignment="1" applyProtection="1">
      <alignment horizontal="center" vertical="center"/>
      <protection locked="0"/>
    </xf>
    <xf numFmtId="0" fontId="17" fillId="6" borderId="5" xfId="2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left" vertical="center"/>
      <protection hidden="1"/>
    </xf>
    <xf numFmtId="2" fontId="7" fillId="2" borderId="50" xfId="2" applyNumberFormat="1" applyFont="1" applyFill="1" applyBorder="1" applyAlignment="1" applyProtection="1">
      <alignment horizontal="left" wrapText="1" indent="3"/>
      <protection hidden="1"/>
    </xf>
    <xf numFmtId="0" fontId="17" fillId="3" borderId="54" xfId="2" applyFont="1" applyFill="1" applyBorder="1" applyProtection="1">
      <protection hidden="1"/>
    </xf>
    <xf numFmtId="0" fontId="33" fillId="2" borderId="0" xfId="2" applyFont="1" applyFill="1" applyAlignment="1" applyProtection="1">
      <alignment horizontal="right"/>
      <protection locked="0"/>
    </xf>
    <xf numFmtId="0" fontId="80" fillId="2" borderId="1" xfId="2" applyFont="1" applyFill="1" applyBorder="1" applyAlignment="1" applyProtection="1">
      <alignment horizontal="left" wrapText="1"/>
      <protection hidden="1"/>
    </xf>
    <xf numFmtId="0" fontId="81" fillId="2" borderId="0" xfId="2" applyFont="1" applyFill="1" applyAlignment="1" applyProtection="1">
      <alignment horizontal="left" vertical="top" wrapText="1" indent="2"/>
      <protection hidden="1"/>
    </xf>
    <xf numFmtId="14" fontId="15" fillId="3" borderId="17" xfId="2" applyNumberFormat="1" applyFont="1" applyFill="1" applyBorder="1" applyAlignment="1" applyProtection="1">
      <alignment horizontal="left" vertical="top" wrapText="1"/>
      <protection hidden="1"/>
    </xf>
    <xf numFmtId="14" fontId="15" fillId="3" borderId="18" xfId="2" applyNumberFormat="1" applyFont="1" applyFill="1" applyBorder="1" applyAlignment="1" applyProtection="1">
      <alignment horizontal="left" vertical="top" wrapText="1"/>
      <protection hidden="1"/>
    </xf>
    <xf numFmtId="14" fontId="15" fillId="3" borderId="19" xfId="2" applyNumberFormat="1" applyFont="1" applyFill="1" applyBorder="1" applyAlignment="1" applyProtection="1">
      <alignment horizontal="left" vertical="top" wrapText="1"/>
      <protection hidden="1"/>
    </xf>
    <xf numFmtId="14" fontId="15" fillId="3" borderId="20" xfId="2" applyNumberFormat="1" applyFont="1" applyFill="1" applyBorder="1" applyAlignment="1" applyProtection="1">
      <alignment horizontal="left" vertical="top" wrapText="1"/>
      <protection hidden="1"/>
    </xf>
    <xf numFmtId="14" fontId="15" fillId="3" borderId="0" xfId="2" applyNumberFormat="1" applyFont="1" applyFill="1" applyAlignment="1" applyProtection="1">
      <alignment horizontal="left" vertical="top" wrapText="1"/>
      <protection hidden="1"/>
    </xf>
    <xf numFmtId="14" fontId="15" fillId="3" borderId="21" xfId="2" applyNumberFormat="1" applyFont="1" applyFill="1" applyBorder="1" applyAlignment="1" applyProtection="1">
      <alignment horizontal="left" vertical="top" wrapText="1"/>
      <protection hidden="1"/>
    </xf>
    <xf numFmtId="14" fontId="15" fillId="3" borderId="22" xfId="2" applyNumberFormat="1" applyFont="1" applyFill="1" applyBorder="1" applyAlignment="1" applyProtection="1">
      <alignment horizontal="left" vertical="top" wrapText="1"/>
      <protection hidden="1"/>
    </xf>
    <xf numFmtId="14" fontId="15" fillId="3" borderId="23" xfId="2" applyNumberFormat="1" applyFont="1" applyFill="1" applyBorder="1" applyAlignment="1" applyProtection="1">
      <alignment horizontal="left" vertical="top" wrapText="1"/>
      <protection hidden="1"/>
    </xf>
    <xf numFmtId="14" fontId="15" fillId="3" borderId="24" xfId="2" applyNumberFormat="1" applyFont="1" applyFill="1" applyBorder="1" applyAlignment="1" applyProtection="1">
      <alignment horizontal="left" vertical="top" wrapText="1"/>
      <protection hidden="1"/>
    </xf>
    <xf numFmtId="0" fontId="70" fillId="2" borderId="0" xfId="2" applyFont="1" applyFill="1" applyAlignment="1" applyProtection="1">
      <alignment horizontal="left" vertical="top" wrapText="1"/>
      <protection hidden="1"/>
    </xf>
    <xf numFmtId="0" fontId="62" fillId="8" borderId="8" xfId="0" applyFont="1" applyFill="1" applyBorder="1" applyAlignment="1" applyProtection="1">
      <alignment horizontal="center" vertical="center" wrapText="1" shrinkToFit="1"/>
      <protection hidden="1"/>
    </xf>
    <xf numFmtId="0" fontId="62" fillId="8" borderId="7" xfId="0" applyFont="1" applyFill="1" applyBorder="1" applyAlignment="1" applyProtection="1">
      <alignment horizontal="center" vertical="center" wrapText="1" shrinkToFit="1"/>
      <protection hidden="1"/>
    </xf>
    <xf numFmtId="0" fontId="59" fillId="8" borderId="41" xfId="0" applyFont="1" applyFill="1" applyBorder="1" applyAlignment="1" applyProtection="1">
      <alignment horizontal="center" vertical="center" wrapText="1" shrinkToFit="1"/>
      <protection hidden="1"/>
    </xf>
    <xf numFmtId="0" fontId="59" fillId="8" borderId="42" xfId="0" applyFont="1" applyFill="1" applyBorder="1" applyAlignment="1" applyProtection="1">
      <alignment horizontal="center" vertical="center" wrapText="1" shrinkToFit="1"/>
      <protection hidden="1"/>
    </xf>
    <xf numFmtId="0" fontId="71" fillId="8" borderId="8" xfId="3" applyFont="1" applyFill="1" applyBorder="1" applyAlignment="1" applyProtection="1">
      <alignment horizontal="center" vertical="center" wrapText="1"/>
      <protection hidden="1"/>
    </xf>
    <xf numFmtId="0" fontId="71" fillId="8" borderId="7" xfId="3" applyFont="1" applyFill="1" applyBorder="1" applyAlignment="1" applyProtection="1">
      <alignment horizontal="center" vertical="center" wrapText="1"/>
      <protection hidden="1"/>
    </xf>
    <xf numFmtId="0" fontId="87" fillId="8" borderId="60" xfId="3" applyFont="1" applyFill="1" applyBorder="1" applyAlignment="1" applyProtection="1">
      <alignment horizontal="center" vertical="center" wrapText="1"/>
      <protection hidden="1"/>
    </xf>
    <xf numFmtId="0" fontId="87" fillId="8" borderId="41" xfId="3" applyFont="1" applyFill="1" applyBorder="1" applyAlignment="1" applyProtection="1">
      <alignment horizontal="center" vertical="center" wrapText="1"/>
      <protection hidden="1"/>
    </xf>
    <xf numFmtId="0" fontId="62" fillId="8" borderId="5" xfId="0" applyFont="1" applyFill="1" applyBorder="1" applyAlignment="1" applyProtection="1">
      <alignment horizontal="center" vertical="center" wrapText="1" shrinkToFit="1"/>
      <protection hidden="1"/>
    </xf>
    <xf numFmtId="0" fontId="59" fillId="8" borderId="43" xfId="0" applyFont="1" applyFill="1" applyBorder="1" applyAlignment="1" applyProtection="1">
      <alignment horizontal="center" vertical="center" wrapText="1"/>
      <protection hidden="1"/>
    </xf>
    <xf numFmtId="0" fontId="59" fillId="8" borderId="44" xfId="0" applyFont="1" applyFill="1" applyBorder="1" applyAlignment="1" applyProtection="1">
      <alignment horizontal="center" vertical="center" wrapText="1"/>
      <protection hidden="1"/>
    </xf>
    <xf numFmtId="9" fontId="59" fillId="8" borderId="8" xfId="0" applyNumberFormat="1" applyFont="1" applyFill="1" applyBorder="1" applyAlignment="1" applyProtection="1">
      <alignment horizontal="center" vertical="center" wrapText="1"/>
      <protection hidden="1"/>
    </xf>
    <xf numFmtId="9" fontId="59" fillId="8" borderId="39" xfId="0" applyNumberFormat="1" applyFont="1" applyFill="1" applyBorder="1" applyAlignment="1" applyProtection="1">
      <alignment horizontal="center" vertical="center" wrapText="1"/>
      <protection hidden="1"/>
    </xf>
    <xf numFmtId="9" fontId="59" fillId="8" borderId="7" xfId="0" applyNumberFormat="1" applyFont="1" applyFill="1" applyBorder="1" applyAlignment="1" applyProtection="1">
      <alignment horizontal="center" vertical="center" wrapText="1"/>
      <protection hidden="1"/>
    </xf>
    <xf numFmtId="0" fontId="91" fillId="3" borderId="0" xfId="0" applyFont="1" applyFill="1" applyBorder="1" applyAlignment="1" applyProtection="1">
      <alignment horizontal="center" vertical="center" wrapText="1"/>
      <protection hidden="1"/>
    </xf>
    <xf numFmtId="0" fontId="92" fillId="3" borderId="0" xfId="0" applyFont="1" applyFill="1" applyBorder="1" applyAlignment="1" applyProtection="1">
      <alignment horizontal="center" vertical="center" wrapText="1" shrinkToFit="1"/>
      <protection hidden="1"/>
    </xf>
    <xf numFmtId="0" fontId="90" fillId="3" borderId="0" xfId="0" applyFont="1" applyFill="1" applyBorder="1" applyAlignment="1" applyProtection="1">
      <alignment horizontal="center" vertical="center" wrapText="1" shrinkToFit="1"/>
      <protection hidden="1"/>
    </xf>
    <xf numFmtId="0" fontId="55" fillId="3" borderId="0" xfId="0" applyFont="1" applyFill="1" applyBorder="1" applyAlignment="1" applyProtection="1">
      <alignment horizontal="center" vertical="center" wrapText="1"/>
      <protection hidden="1"/>
    </xf>
    <xf numFmtId="0" fontId="72" fillId="3" borderId="0" xfId="0" applyFont="1" applyFill="1" applyBorder="1" applyAlignment="1" applyProtection="1">
      <alignment horizontal="center" vertical="center" wrapText="1"/>
      <protection hidden="1"/>
    </xf>
    <xf numFmtId="0" fontId="72" fillId="3" borderId="1" xfId="0" applyFont="1" applyFill="1" applyBorder="1" applyAlignment="1" applyProtection="1">
      <alignment horizontal="center" vertical="center" wrapText="1"/>
      <protection hidden="1"/>
    </xf>
    <xf numFmtId="0" fontId="15" fillId="2" borderId="0" xfId="0" applyNumberFormat="1" applyFont="1" applyFill="1" applyBorder="1" applyAlignment="1" applyProtection="1">
      <alignment horizontal="center" vertical="top" wrapText="1" shrinkToFit="1"/>
      <protection hidden="1"/>
    </xf>
  </cellXfs>
  <cellStyles count="4">
    <cellStyle name="Hipervínculo" xfId="1" builtinId="8"/>
    <cellStyle name="Normal" xfId="0" builtinId="0"/>
    <cellStyle name="Normal 5" xfId="3" xr:uid="{00000000-0005-0000-0000-000002000000}"/>
    <cellStyle name="Normal_FORMULARIO" xfId="2" xr:uid="{00000000-0005-0000-0000-000003000000}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solid">
          <bgColor theme="0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59302208269897E-2"/>
          <c:y val="0.26702202627729887"/>
          <c:w val="0.31174837109726145"/>
          <c:h val="0.92089554873213619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Datos_Principales!$F$199:$F$201</c:f>
            </c:multiLvlStrRef>
          </c:cat>
          <c:val>
            <c:numRef>
              <c:f>Datos_Principales!$G$199:$G$201</c:f>
            </c:numRef>
          </c:val>
          <c:extLst>
            <c:ext xmlns:c16="http://schemas.microsoft.com/office/drawing/2014/chart" uri="{C3380CC4-5D6E-409C-BE32-E72D297353CC}">
              <c16:uniqueId val="{00000006-540F-49D8-88A2-84B0014F82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027074223093008"/>
          <c:y val="5.9841685408529625E-2"/>
          <c:w val="0.42743940106129463"/>
          <c:h val="0.87191663196485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2" Type="http://schemas.openxmlformats.org/officeDocument/2006/relationships/image" Target="../media/image4.png"/><Relationship Id="rId16" Type="http://schemas.openxmlformats.org/officeDocument/2006/relationships/image" Target="../media/image20.emf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11" Type="http://schemas.openxmlformats.org/officeDocument/2006/relationships/image" Target="../media/image15.emf"/><Relationship Id="rId5" Type="http://schemas.openxmlformats.org/officeDocument/2006/relationships/image" Target="../media/image9.png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48682</xdr:colOff>
      <xdr:row>0</xdr:row>
      <xdr:rowOff>135467</xdr:rowOff>
    </xdr:from>
    <xdr:ext cx="1950791" cy="379730"/>
    <xdr:pic>
      <xdr:nvPicPr>
        <xdr:cNvPr id="2" name="Picture 21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807" y="135467"/>
          <a:ext cx="1950791" cy="379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266</xdr:row>
          <xdr:rowOff>0</xdr:rowOff>
        </xdr:from>
        <xdr:to>
          <xdr:col>6</xdr:col>
          <xdr:colOff>838200</xdr:colOff>
          <xdr:row>266</xdr:row>
          <xdr:rowOff>0</xdr:rowOff>
        </xdr:to>
        <xdr:sp macro="" textlink="">
          <xdr:nvSpPr>
            <xdr:cNvPr id="16385" name="CommandButton3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0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2229483</xdr:colOff>
      <xdr:row>171</xdr:row>
      <xdr:rowOff>81460</xdr:rowOff>
    </xdr:from>
    <xdr:to>
      <xdr:col>1</xdr:col>
      <xdr:colOff>2762883</xdr:colOff>
      <xdr:row>171</xdr:row>
      <xdr:rowOff>581729</xdr:rowOff>
    </xdr:to>
    <xdr:sp macro="" textlink="">
      <xdr:nvSpPr>
        <xdr:cNvPr id="4" name="Rectángulo: esquinas redondeadas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462565" y="13053389"/>
          <a:ext cx="533400" cy="500269"/>
        </a:xfrm>
        <a:prstGeom prst="roundRect">
          <a:avLst>
            <a:gd name="adj" fmla="val 13637"/>
          </a:avLst>
        </a:prstGeom>
        <a:solidFill>
          <a:srgbClr val="FFC000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>
              <a:solidFill>
                <a:sysClr val="windowText" lastClr="000000"/>
              </a:solidFill>
            </a:rPr>
            <a:t>CTE</a:t>
          </a:r>
        </a:p>
      </xdr:txBody>
    </xdr:sp>
    <xdr:clientData/>
  </xdr:twoCellAnchor>
  <xdr:twoCellAnchor>
    <xdr:from>
      <xdr:col>4</xdr:col>
      <xdr:colOff>2708411</xdr:colOff>
      <xdr:row>197</xdr:row>
      <xdr:rowOff>57980</xdr:rowOff>
    </xdr:from>
    <xdr:to>
      <xdr:col>26</xdr:col>
      <xdr:colOff>347869</xdr:colOff>
      <xdr:row>203</xdr:row>
      <xdr:rowOff>74544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1722783</xdr:colOff>
      <xdr:row>198</xdr:row>
      <xdr:rowOff>215348</xdr:rowOff>
    </xdr:from>
    <xdr:to>
      <xdr:col>4</xdr:col>
      <xdr:colOff>2708411</xdr:colOff>
      <xdr:row>200</xdr:row>
      <xdr:rowOff>66262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endCxn id="5" idx="1"/>
        </xdr:cNvCxnSpPr>
      </xdr:nvCxnSpPr>
      <xdr:spPr bwMode="auto">
        <a:xfrm>
          <a:off x="3094383" y="23151548"/>
          <a:ext cx="4553" cy="231914"/>
        </a:xfrm>
        <a:prstGeom prst="straightConnector1">
          <a:avLst/>
        </a:prstGeom>
        <a:ln>
          <a:headEnd type="none" w="med" len="med"/>
          <a:tailEnd type="triangle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4</xdr:col>
      <xdr:colOff>1676400</xdr:colOff>
      <xdr:row>0</xdr:row>
      <xdr:rowOff>428625</xdr:rowOff>
    </xdr:from>
    <xdr:ext cx="2635624" cy="504825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9918"/>
        <a:stretch/>
      </xdr:blipFill>
      <xdr:spPr>
        <a:xfrm>
          <a:off x="3095625" y="161925"/>
          <a:ext cx="2635624" cy="50482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533400</xdr:colOff>
          <xdr:row>81</xdr:row>
          <xdr:rowOff>38100</xdr:rowOff>
        </xdr:from>
        <xdr:to>
          <xdr:col>25</xdr:col>
          <xdr:colOff>1628775</xdr:colOff>
          <xdr:row>83</xdr:row>
          <xdr:rowOff>76200</xdr:rowOff>
        </xdr:to>
        <xdr:sp macro="" textlink="">
          <xdr:nvSpPr>
            <xdr:cNvPr id="16386" name="CommandButton1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0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183921</xdr:colOff>
      <xdr:row>0</xdr:row>
      <xdr:rowOff>77940</xdr:rowOff>
    </xdr:from>
    <xdr:to>
      <xdr:col>5</xdr:col>
      <xdr:colOff>323678</xdr:colOff>
      <xdr:row>2</xdr:row>
      <xdr:rowOff>21885</xdr:rowOff>
    </xdr:to>
    <xdr:pic>
      <xdr:nvPicPr>
        <xdr:cNvPr id="2" name="Picture 213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21" y="77940"/>
          <a:ext cx="1823777" cy="35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35547</xdr:colOff>
      <xdr:row>0</xdr:row>
      <xdr:rowOff>145428</xdr:rowOff>
    </xdr:from>
    <xdr:to>
      <xdr:col>1</xdr:col>
      <xdr:colOff>1684242</xdr:colOff>
      <xdr:row>0</xdr:row>
      <xdr:rowOff>478803</xdr:rowOff>
    </xdr:to>
    <xdr:pic>
      <xdr:nvPicPr>
        <xdr:cNvPr id="2" name="Picture 213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47" y="145428"/>
          <a:ext cx="164869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1350065</xdr:colOff>
      <xdr:row>0</xdr:row>
      <xdr:rowOff>356152</xdr:rowOff>
    </xdr:from>
    <xdr:to>
      <xdr:col>3</xdr:col>
      <xdr:colOff>326868</xdr:colOff>
      <xdr:row>1</xdr:row>
      <xdr:rowOff>328491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5840" y="356152"/>
          <a:ext cx="2643928" cy="562889"/>
        </a:xfrm>
        <a:prstGeom prst="rect">
          <a:avLst/>
        </a:prstGeom>
      </xdr:spPr>
    </xdr:pic>
    <xdr:clientData/>
  </xdr:twoCellAnchor>
  <xdr:twoCellAnchor>
    <xdr:from>
      <xdr:col>2</xdr:col>
      <xdr:colOff>3524251</xdr:colOff>
      <xdr:row>44</xdr:row>
      <xdr:rowOff>231463</xdr:rowOff>
    </xdr:from>
    <xdr:to>
      <xdr:col>10</xdr:col>
      <xdr:colOff>9525</xdr:colOff>
      <xdr:row>45</xdr:row>
      <xdr:rowOff>432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27" r="68524" b="-4046"/>
        <a:stretch/>
      </xdr:blipFill>
      <xdr:spPr bwMode="auto">
        <a:xfrm>
          <a:off x="7820026" y="7537138"/>
          <a:ext cx="485774" cy="52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3600450</xdr:colOff>
      <xdr:row>84</xdr:row>
      <xdr:rowOff>362952</xdr:rowOff>
    </xdr:from>
    <xdr:to>
      <xdr:col>3</xdr:col>
      <xdr:colOff>323850</xdr:colOff>
      <xdr:row>84</xdr:row>
      <xdr:rowOff>754592</xdr:rowOff>
    </xdr:to>
    <xdr:pic>
      <xdr:nvPicPr>
        <xdr:cNvPr id="5" name="Grafik 2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3" b="1047"/>
        <a:stretch>
          <a:fillRect/>
        </a:stretch>
      </xdr:blipFill>
      <xdr:spPr bwMode="auto">
        <a:xfrm>
          <a:off x="7896225" y="11211927"/>
          <a:ext cx="390525" cy="3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3581400</xdr:colOff>
      <xdr:row>61</xdr:row>
      <xdr:rowOff>295275</xdr:rowOff>
    </xdr:from>
    <xdr:to>
      <xdr:col>10</xdr:col>
      <xdr:colOff>27257</xdr:colOff>
      <xdr:row>61</xdr:row>
      <xdr:rowOff>747221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7848600"/>
          <a:ext cx="446357" cy="451946"/>
        </a:xfrm>
        <a:prstGeom prst="rect">
          <a:avLst/>
        </a:prstGeom>
      </xdr:spPr>
    </xdr:pic>
    <xdr:clientData/>
  </xdr:twoCellAnchor>
  <xdr:twoCellAnchor>
    <xdr:from>
      <xdr:col>2</xdr:col>
      <xdr:colOff>3114675</xdr:colOff>
      <xdr:row>61</xdr:row>
      <xdr:rowOff>304800</xdr:rowOff>
    </xdr:from>
    <xdr:to>
      <xdr:col>2</xdr:col>
      <xdr:colOff>3557451</xdr:colOff>
      <xdr:row>61</xdr:row>
      <xdr:rowOff>736242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64"/>
        <a:stretch/>
      </xdr:blipFill>
      <xdr:spPr>
        <a:xfrm>
          <a:off x="7410450" y="7858125"/>
          <a:ext cx="442776" cy="431442"/>
        </a:xfrm>
        <a:prstGeom prst="rect">
          <a:avLst/>
        </a:prstGeom>
      </xdr:spPr>
    </xdr:pic>
    <xdr:clientData/>
  </xdr:twoCellAnchor>
  <xdr:twoCellAnchor>
    <xdr:from>
      <xdr:col>2</xdr:col>
      <xdr:colOff>3457575</xdr:colOff>
      <xdr:row>100</xdr:row>
      <xdr:rowOff>238125</xdr:rowOff>
    </xdr:from>
    <xdr:to>
      <xdr:col>10</xdr:col>
      <xdr:colOff>79221</xdr:colOff>
      <xdr:row>100</xdr:row>
      <xdr:rowOff>692413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3115925"/>
          <a:ext cx="622146" cy="45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2743200</xdr:colOff>
      <xdr:row>100</xdr:row>
      <xdr:rowOff>183515</xdr:rowOff>
    </xdr:from>
    <xdr:to>
      <xdr:col>2</xdr:col>
      <xdr:colOff>3267074</xdr:colOff>
      <xdr:row>100</xdr:row>
      <xdr:rowOff>706967</xdr:rowOff>
    </xdr:to>
    <xdr:pic>
      <xdr:nvPicPr>
        <xdr:cNvPr id="9" name="Imagen 8" descr="https://it.giacomini.com/sites/giacomini.it/files/products/it/images/R553FP_1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061315"/>
          <a:ext cx="523874" cy="52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2209799</xdr:colOff>
      <xdr:row>100</xdr:row>
      <xdr:rowOff>216820</xdr:rowOff>
    </xdr:from>
    <xdr:to>
      <xdr:col>2</xdr:col>
      <xdr:colOff>2733674</xdr:colOff>
      <xdr:row>100</xdr:row>
      <xdr:rowOff>695326</xdr:rowOff>
    </xdr:to>
    <xdr:pic>
      <xdr:nvPicPr>
        <xdr:cNvPr id="10" name="Imagen 40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52"/>
        <a:stretch/>
      </xdr:blipFill>
      <xdr:spPr bwMode="auto">
        <a:xfrm>
          <a:off x="6505574" y="13094620"/>
          <a:ext cx="523875" cy="478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1685925</xdr:colOff>
      <xdr:row>100</xdr:row>
      <xdr:rowOff>180975</xdr:rowOff>
    </xdr:from>
    <xdr:to>
      <xdr:col>2</xdr:col>
      <xdr:colOff>2136321</xdr:colOff>
      <xdr:row>100</xdr:row>
      <xdr:rowOff>714375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3058775"/>
          <a:ext cx="45039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2914650</xdr:colOff>
      <xdr:row>143</xdr:row>
      <xdr:rowOff>219075</xdr:rowOff>
    </xdr:from>
    <xdr:to>
      <xdr:col>3</xdr:col>
      <xdr:colOff>35820</xdr:colOff>
      <xdr:row>143</xdr:row>
      <xdr:rowOff>764533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8849975"/>
          <a:ext cx="788295" cy="54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10</xdr:row>
      <xdr:rowOff>100599</xdr:rowOff>
    </xdr:from>
    <xdr:to>
      <xdr:col>10</xdr:col>
      <xdr:colOff>9525</xdr:colOff>
      <xdr:row>10</xdr:row>
      <xdr:rowOff>647038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2015124"/>
          <a:ext cx="342900" cy="546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3248025</xdr:colOff>
      <xdr:row>19</xdr:row>
      <xdr:rowOff>266700</xdr:rowOff>
    </xdr:from>
    <xdr:to>
      <xdr:col>3</xdr:col>
      <xdr:colOff>288766</xdr:colOff>
      <xdr:row>19</xdr:row>
      <xdr:rowOff>686893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3476625"/>
          <a:ext cx="707866" cy="420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2590801</xdr:colOff>
      <xdr:row>19</xdr:row>
      <xdr:rowOff>342900</xdr:rowOff>
    </xdr:from>
    <xdr:to>
      <xdr:col>2</xdr:col>
      <xdr:colOff>3056719</xdr:colOff>
      <xdr:row>19</xdr:row>
      <xdr:rowOff>664410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6" y="3552825"/>
          <a:ext cx="465918" cy="32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3143250</xdr:colOff>
      <xdr:row>32</xdr:row>
      <xdr:rowOff>190500</xdr:rowOff>
    </xdr:from>
    <xdr:to>
      <xdr:col>10</xdr:col>
      <xdr:colOff>66675</xdr:colOff>
      <xdr:row>32</xdr:row>
      <xdr:rowOff>701836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43575"/>
          <a:ext cx="923925" cy="51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2333626</xdr:colOff>
      <xdr:row>32</xdr:row>
      <xdr:rowOff>428624</xdr:rowOff>
    </xdr:from>
    <xdr:to>
      <xdr:col>2</xdr:col>
      <xdr:colOff>2823631</xdr:colOff>
      <xdr:row>32</xdr:row>
      <xdr:rowOff>694585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5981699"/>
          <a:ext cx="490005" cy="2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2238375</xdr:colOff>
      <xdr:row>143</xdr:row>
      <xdr:rowOff>221615</xdr:rowOff>
    </xdr:from>
    <xdr:to>
      <xdr:col>2</xdr:col>
      <xdr:colOff>2762249</xdr:colOff>
      <xdr:row>143</xdr:row>
      <xdr:rowOff>745067</xdr:rowOff>
    </xdr:to>
    <xdr:pic>
      <xdr:nvPicPr>
        <xdr:cNvPr id="18" name="Imagen 17" descr="https://it.giacomini.com/sites/giacomini.it/files/products/it/images/R553FP_1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481165"/>
          <a:ext cx="523874" cy="52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1704974</xdr:colOff>
      <xdr:row>143</xdr:row>
      <xdr:rowOff>254920</xdr:rowOff>
    </xdr:from>
    <xdr:to>
      <xdr:col>2</xdr:col>
      <xdr:colOff>2228849</xdr:colOff>
      <xdr:row>143</xdr:row>
      <xdr:rowOff>733426</xdr:rowOff>
    </xdr:to>
    <xdr:pic>
      <xdr:nvPicPr>
        <xdr:cNvPr id="19" name="Imagen 40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52"/>
        <a:stretch/>
      </xdr:blipFill>
      <xdr:spPr bwMode="auto">
        <a:xfrm>
          <a:off x="6000749" y="19514470"/>
          <a:ext cx="523875" cy="478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1181100</xdr:colOff>
      <xdr:row>143</xdr:row>
      <xdr:rowOff>219075</xdr:rowOff>
    </xdr:from>
    <xdr:to>
      <xdr:col>2</xdr:col>
      <xdr:colOff>1631496</xdr:colOff>
      <xdr:row>143</xdr:row>
      <xdr:rowOff>752475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9478625"/>
          <a:ext cx="45039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UTOMAT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UTOMATEv_10_09_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A"/>
      <sheetName val="DATa"/>
      <sheetName val="CPGa"/>
      <sheetName val="ZON"/>
      <sheetName val="COL"/>
      <sheetName val="CGH"/>
      <sheetName val="P"/>
      <sheetName val="SMC"/>
      <sheetName val="PME"/>
      <sheetName val="MEP"/>
      <sheetName val="MJC"/>
      <sheetName val="PCC"/>
      <sheetName val="RCT"/>
      <sheetName val="C01"/>
      <sheetName val="C02"/>
      <sheetName val="GEN"/>
      <sheetName val="ACS"/>
      <sheetName val="CEV"/>
      <sheetName val="C03"/>
      <sheetName val="RGH"/>
      <sheetName val="DH1"/>
      <sheetName val="DH2"/>
      <sheetName val="DH3"/>
      <sheetName val="DH4"/>
      <sheetName val="DH5"/>
      <sheetName val="DG1"/>
      <sheetName val="CVX"/>
      <sheetName val="C04"/>
      <sheetName val="C07"/>
      <sheetName val="ECS"/>
      <sheetName val="VMC"/>
      <sheetName val="TAR"/>
      <sheetName val="HE0"/>
      <sheetName val="HE1"/>
      <sheetName val="HE2"/>
      <sheetName val="HE4"/>
      <sheetName val="HE5"/>
      <sheetName val="HS3"/>
      <sheetName val="HS4"/>
      <sheetName val="PIT"/>
      <sheetName val="ITP"/>
      <sheetName val="OPM"/>
      <sheetName val="PMD"/>
      <sheetName val="RCH"/>
      <sheetName val="RMI"/>
      <sheetName val="MDG"/>
      <sheetName val="CER"/>
      <sheetName val="PST"/>
      <sheetName val="BC3"/>
      <sheetName val="END"/>
      <sheetName val="TRD"/>
      <sheetName val="DB"/>
      <sheetName val="Bombas"/>
      <sheetName val="CFG"/>
      <sheetName val="DMG"/>
      <sheetName val="DMI"/>
      <sheetName val="T1264"/>
      <sheetName val="TGK"/>
      <sheetName val="CTE_BD"/>
      <sheetName val="CTE_CAL"/>
      <sheetName val="CTE_MET"/>
      <sheetName val="HPM"/>
      <sheetName val="MACROS"/>
      <sheetName val="DBC"/>
      <sheetName val="DBP"/>
      <sheetName val="IMPRIMIR"/>
      <sheetName val="AUTOMATE"/>
      <sheetName val="IMPORTZON"/>
      <sheetName val="IMPORTDAT"/>
      <sheetName val="IMPORTCPG"/>
      <sheetName val="C10"/>
      <sheetName val="C11"/>
      <sheetName val="C11 (2)"/>
      <sheetName val="C-TOT"/>
      <sheetName val="C05"/>
      <sheetName val="C06"/>
      <sheetName val="C08"/>
      <sheetName val="C09"/>
      <sheetName val="E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4">
          <cell r="H4" t="str">
            <v>1</v>
          </cell>
        </row>
        <row r="5">
          <cell r="H5">
            <v>1</v>
          </cell>
        </row>
        <row r="6">
          <cell r="H6">
            <v>1</v>
          </cell>
        </row>
        <row r="7">
          <cell r="H7">
            <v>1</v>
          </cell>
        </row>
        <row r="8">
          <cell r="H8">
            <v>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</v>
          </cell>
        </row>
        <row r="12">
          <cell r="H12">
            <v>0</v>
          </cell>
        </row>
        <row r="13">
          <cell r="H13">
            <v>1</v>
          </cell>
        </row>
        <row r="14">
          <cell r="H14">
            <v>1</v>
          </cell>
        </row>
        <row r="15">
          <cell r="H15">
            <v>1</v>
          </cell>
        </row>
        <row r="16">
          <cell r="H16">
            <v>1</v>
          </cell>
        </row>
        <row r="17">
          <cell r="H17">
            <v>1</v>
          </cell>
        </row>
        <row r="18">
          <cell r="H18">
            <v>1</v>
          </cell>
        </row>
        <row r="19">
          <cell r="H19">
            <v>1</v>
          </cell>
        </row>
        <row r="20">
          <cell r="H20">
            <v>1</v>
          </cell>
        </row>
        <row r="21">
          <cell r="H21">
            <v>1</v>
          </cell>
        </row>
        <row r="22">
          <cell r="H22">
            <v>1</v>
          </cell>
        </row>
        <row r="23">
          <cell r="H23">
            <v>1</v>
          </cell>
        </row>
        <row r="24">
          <cell r="H24">
            <v>1</v>
          </cell>
        </row>
        <row r="25">
          <cell r="H25">
            <v>1</v>
          </cell>
        </row>
        <row r="26">
          <cell r="H26">
            <v>1</v>
          </cell>
        </row>
        <row r="27">
          <cell r="H27">
            <v>1</v>
          </cell>
        </row>
        <row r="28">
          <cell r="H28">
            <v>1</v>
          </cell>
        </row>
        <row r="29">
          <cell r="H29">
            <v>1</v>
          </cell>
        </row>
        <row r="30">
          <cell r="H30">
            <v>1</v>
          </cell>
        </row>
        <row r="31">
          <cell r="H31">
            <v>1</v>
          </cell>
        </row>
        <row r="32">
          <cell r="H32">
            <v>1</v>
          </cell>
        </row>
        <row r="33">
          <cell r="H33">
            <v>1</v>
          </cell>
        </row>
        <row r="34">
          <cell r="H34">
            <v>1</v>
          </cell>
        </row>
        <row r="35">
          <cell r="H35">
            <v>1</v>
          </cell>
        </row>
        <row r="36">
          <cell r="H36">
            <v>1</v>
          </cell>
        </row>
        <row r="37">
          <cell r="H37">
            <v>1</v>
          </cell>
        </row>
        <row r="38">
          <cell r="H38">
            <v>1</v>
          </cell>
        </row>
        <row r="39">
          <cell r="H39">
            <v>1</v>
          </cell>
        </row>
        <row r="40">
          <cell r="H40">
            <v>1</v>
          </cell>
        </row>
        <row r="41">
          <cell r="H41">
            <v>0</v>
          </cell>
        </row>
        <row r="42">
          <cell r="H42">
            <v>1</v>
          </cell>
        </row>
        <row r="43">
          <cell r="H43">
            <v>1</v>
          </cell>
        </row>
        <row r="44">
          <cell r="H44">
            <v>1</v>
          </cell>
        </row>
        <row r="45">
          <cell r="H45">
            <v>1</v>
          </cell>
        </row>
        <row r="46">
          <cell r="H46">
            <v>1</v>
          </cell>
        </row>
        <row r="47">
          <cell r="H47">
            <v>1</v>
          </cell>
        </row>
        <row r="48">
          <cell r="H48">
            <v>1</v>
          </cell>
        </row>
        <row r="49">
          <cell r="H49">
            <v>1</v>
          </cell>
        </row>
        <row r="50">
          <cell r="H50">
            <v>1</v>
          </cell>
        </row>
        <row r="51">
          <cell r="H51">
            <v>1</v>
          </cell>
        </row>
        <row r="52">
          <cell r="H52">
            <v>1</v>
          </cell>
        </row>
        <row r="53">
          <cell r="H53">
            <v>1</v>
          </cell>
        </row>
        <row r="54">
          <cell r="H54">
            <v>1</v>
          </cell>
        </row>
        <row r="55">
          <cell r="H55">
            <v>1</v>
          </cell>
        </row>
        <row r="56">
          <cell r="H56">
            <v>1</v>
          </cell>
        </row>
        <row r="57">
          <cell r="H57">
            <v>1</v>
          </cell>
        </row>
        <row r="58">
          <cell r="H58">
            <v>1</v>
          </cell>
        </row>
        <row r="59">
          <cell r="H59">
            <v>1</v>
          </cell>
        </row>
        <row r="60">
          <cell r="H60">
            <v>1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1</v>
          </cell>
        </row>
        <row r="74">
          <cell r="H74">
            <v>1</v>
          </cell>
        </row>
        <row r="75">
          <cell r="H75">
            <v>1</v>
          </cell>
        </row>
        <row r="76">
          <cell r="H76">
            <v>0</v>
          </cell>
        </row>
        <row r="77">
          <cell r="H77">
            <v>0</v>
          </cell>
        </row>
        <row r="78">
          <cell r="H78">
            <v>1</v>
          </cell>
        </row>
        <row r="79">
          <cell r="H79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</sheetData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A"/>
      <sheetName val="DATa"/>
      <sheetName val="CPGa"/>
      <sheetName val="ZON"/>
      <sheetName val="COL"/>
      <sheetName val="CGH"/>
      <sheetName val="P"/>
      <sheetName val="SMC"/>
      <sheetName val="PME"/>
      <sheetName val="MEP"/>
      <sheetName val="MJC"/>
      <sheetName val="PCC"/>
      <sheetName val="RCT"/>
      <sheetName val="C01"/>
      <sheetName val="C02"/>
      <sheetName val="GEN"/>
      <sheetName val="ACS"/>
      <sheetName val="CEV"/>
      <sheetName val="C03"/>
      <sheetName val="RGH"/>
      <sheetName val="DH1"/>
      <sheetName val="DH2"/>
      <sheetName val="DH3"/>
      <sheetName val="DH4"/>
      <sheetName val="DH5"/>
      <sheetName val="DG1"/>
      <sheetName val="CVX"/>
      <sheetName val="C04"/>
      <sheetName val="C07"/>
      <sheetName val="C08"/>
      <sheetName val="ECS"/>
      <sheetName val="VMC"/>
      <sheetName val="TAR"/>
      <sheetName val="HE0"/>
      <sheetName val="HE1original"/>
      <sheetName val="HE1"/>
      <sheetName val="HE2original"/>
      <sheetName val="HE2"/>
      <sheetName val="HE4"/>
      <sheetName val="HE5"/>
      <sheetName val="HS3"/>
      <sheetName val="HS4"/>
      <sheetName val="PIT"/>
      <sheetName val="OPM"/>
      <sheetName val="ITP"/>
      <sheetName val="PMD"/>
      <sheetName val="RCH"/>
      <sheetName val="RMI"/>
      <sheetName val="MDG"/>
      <sheetName val="CER"/>
      <sheetName val="PST"/>
      <sheetName val="BC3"/>
      <sheetName val="END"/>
      <sheetName val="TRD"/>
      <sheetName val="DB"/>
      <sheetName val="Bombas"/>
      <sheetName val="CFG"/>
      <sheetName val="DMG"/>
      <sheetName val="DMI"/>
      <sheetName val="T1264"/>
      <sheetName val="TGK"/>
      <sheetName val="CTE_BD"/>
      <sheetName val="CTE_CAL"/>
      <sheetName val="CTE_MET"/>
      <sheetName val="HPM"/>
      <sheetName val="MACROS"/>
      <sheetName val="DBC"/>
      <sheetName val="DBP"/>
      <sheetName val="IMPRIMIR"/>
      <sheetName val="AUTOMATE"/>
      <sheetName val="IMPORTZON"/>
      <sheetName val="IMPORTDAT"/>
      <sheetName val="IMPORTCPG"/>
      <sheetName val="IMPORTZONc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8">
          <cell r="B18" t="str">
            <v>Solución personalizada</v>
          </cell>
        </row>
        <row r="21">
          <cell r="L21" t="str">
            <v>-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Información general</v>
          </cell>
        </row>
        <row r="5">
          <cell r="B5" t="str">
            <v>Nombre del proyecto</v>
          </cell>
          <cell r="E5" t="str">
            <v>Ejemplo SR</v>
          </cell>
        </row>
        <row r="6">
          <cell r="D6">
            <v>1</v>
          </cell>
          <cell r="E6" t="str">
            <v>A Coruña</v>
          </cell>
        </row>
        <row r="7">
          <cell r="D7">
            <v>2</v>
          </cell>
          <cell r="E7" t="str">
            <v>Álava</v>
          </cell>
        </row>
        <row r="8">
          <cell r="D8">
            <v>3</v>
          </cell>
          <cell r="E8" t="str">
            <v>Albacete</v>
          </cell>
        </row>
        <row r="9">
          <cell r="D9">
            <v>4</v>
          </cell>
          <cell r="E9" t="str">
            <v>Alicante</v>
          </cell>
        </row>
        <row r="10">
          <cell r="D10">
            <v>5</v>
          </cell>
          <cell r="E10" t="str">
            <v>Almería</v>
          </cell>
        </row>
        <row r="11">
          <cell r="D11">
            <v>6</v>
          </cell>
          <cell r="E11" t="str">
            <v>Asturias</v>
          </cell>
        </row>
        <row r="12">
          <cell r="D12">
            <v>7</v>
          </cell>
          <cell r="E12" t="str">
            <v>Ávila</v>
          </cell>
        </row>
        <row r="13">
          <cell r="D13">
            <v>8</v>
          </cell>
          <cell r="E13" t="str">
            <v>Badajoz</v>
          </cell>
        </row>
        <row r="14">
          <cell r="D14">
            <v>9</v>
          </cell>
          <cell r="E14" t="str">
            <v>Baleares</v>
          </cell>
        </row>
        <row r="15">
          <cell r="D15">
            <v>10</v>
          </cell>
          <cell r="E15" t="str">
            <v>Barcelona</v>
          </cell>
        </row>
        <row r="16">
          <cell r="D16">
            <v>11</v>
          </cell>
          <cell r="E16" t="str">
            <v>Burgos</v>
          </cell>
        </row>
        <row r="17">
          <cell r="D17">
            <v>12</v>
          </cell>
          <cell r="E17" t="str">
            <v>Cáceres</v>
          </cell>
        </row>
        <row r="18">
          <cell r="D18">
            <v>13</v>
          </cell>
          <cell r="E18" t="str">
            <v>Cádiz</v>
          </cell>
        </row>
        <row r="19">
          <cell r="D19">
            <v>14</v>
          </cell>
          <cell r="E19" t="str">
            <v>Cantabria</v>
          </cell>
        </row>
        <row r="20">
          <cell r="D20">
            <v>15</v>
          </cell>
          <cell r="E20" t="str">
            <v>Castellón</v>
          </cell>
        </row>
        <row r="21">
          <cell r="D21">
            <v>16</v>
          </cell>
          <cell r="E21" t="str">
            <v>Ceuta</v>
          </cell>
        </row>
        <row r="22">
          <cell r="D22">
            <v>17</v>
          </cell>
          <cell r="E22" t="str">
            <v>Ciudad Real</v>
          </cell>
        </row>
        <row r="23">
          <cell r="D23">
            <v>18</v>
          </cell>
          <cell r="E23" t="str">
            <v>Córdoba</v>
          </cell>
        </row>
        <row r="24">
          <cell r="D24">
            <v>19</v>
          </cell>
          <cell r="E24" t="str">
            <v>Cuenca</v>
          </cell>
        </row>
        <row r="25">
          <cell r="D25">
            <v>20</v>
          </cell>
          <cell r="E25" t="str">
            <v>Girona</v>
          </cell>
        </row>
        <row r="26">
          <cell r="D26">
            <v>21</v>
          </cell>
          <cell r="E26" t="str">
            <v>Granada</v>
          </cell>
        </row>
        <row r="27">
          <cell r="D27">
            <v>22</v>
          </cell>
          <cell r="E27" t="str">
            <v>Guadalajara</v>
          </cell>
        </row>
        <row r="28">
          <cell r="D28">
            <v>23</v>
          </cell>
          <cell r="E28" t="str">
            <v>Guipúzcoa</v>
          </cell>
        </row>
        <row r="29">
          <cell r="D29">
            <v>24</v>
          </cell>
          <cell r="E29" t="str">
            <v>Huelva</v>
          </cell>
        </row>
        <row r="30">
          <cell r="D30">
            <v>25</v>
          </cell>
          <cell r="E30" t="str">
            <v>Huesca</v>
          </cell>
        </row>
        <row r="31">
          <cell r="D31">
            <v>26</v>
          </cell>
          <cell r="E31" t="str">
            <v>Jaén</v>
          </cell>
        </row>
        <row r="32">
          <cell r="D32">
            <v>27</v>
          </cell>
          <cell r="E32" t="str">
            <v>La Rioja</v>
          </cell>
        </row>
        <row r="33">
          <cell r="D33">
            <v>28</v>
          </cell>
          <cell r="E33" t="str">
            <v>Las Palmas</v>
          </cell>
        </row>
        <row r="34">
          <cell r="D34">
            <v>29</v>
          </cell>
          <cell r="E34" t="str">
            <v>León</v>
          </cell>
        </row>
        <row r="35">
          <cell r="D35">
            <v>30</v>
          </cell>
          <cell r="E35" t="str">
            <v>Lleida</v>
          </cell>
        </row>
        <row r="36">
          <cell r="D36">
            <v>31</v>
          </cell>
          <cell r="E36" t="str">
            <v>Lugo</v>
          </cell>
        </row>
        <row r="37">
          <cell r="D37">
            <v>32</v>
          </cell>
          <cell r="E37" t="str">
            <v>Madrid</v>
          </cell>
        </row>
        <row r="38">
          <cell r="D38">
            <v>33</v>
          </cell>
          <cell r="E38" t="str">
            <v>Málaga</v>
          </cell>
        </row>
        <row r="39">
          <cell r="D39">
            <v>34</v>
          </cell>
          <cell r="E39" t="str">
            <v>Melilla</v>
          </cell>
        </row>
        <row r="40">
          <cell r="D40">
            <v>35</v>
          </cell>
          <cell r="E40" t="str">
            <v>Murcia</v>
          </cell>
        </row>
        <row r="41">
          <cell r="D41">
            <v>36</v>
          </cell>
          <cell r="E41" t="str">
            <v>Navarra</v>
          </cell>
        </row>
        <row r="42">
          <cell r="D42">
            <v>37</v>
          </cell>
          <cell r="E42" t="str">
            <v>Ourense</v>
          </cell>
        </row>
        <row r="43">
          <cell r="D43">
            <v>38</v>
          </cell>
          <cell r="E43" t="str">
            <v>Palencia</v>
          </cell>
        </row>
        <row r="44">
          <cell r="D44">
            <v>39</v>
          </cell>
          <cell r="E44" t="str">
            <v>Pontevedra</v>
          </cell>
        </row>
        <row r="45">
          <cell r="D45">
            <v>40</v>
          </cell>
          <cell r="E45" t="str">
            <v>Salamanca</v>
          </cell>
        </row>
        <row r="46">
          <cell r="D46">
            <v>41</v>
          </cell>
          <cell r="E46" t="str">
            <v>Segovia</v>
          </cell>
        </row>
        <row r="47">
          <cell r="D47">
            <v>42</v>
          </cell>
          <cell r="E47" t="str">
            <v>Sevilla</v>
          </cell>
        </row>
        <row r="48">
          <cell r="D48">
            <v>43</v>
          </cell>
          <cell r="E48" t="str">
            <v>Soria</v>
          </cell>
        </row>
        <row r="49">
          <cell r="D49">
            <v>44</v>
          </cell>
          <cell r="E49" t="str">
            <v>Tarragona</v>
          </cell>
        </row>
        <row r="50">
          <cell r="D50">
            <v>45</v>
          </cell>
          <cell r="E50" t="str">
            <v>Tenerife</v>
          </cell>
        </row>
        <row r="51">
          <cell r="D51">
            <v>46</v>
          </cell>
          <cell r="E51" t="str">
            <v>Teruel</v>
          </cell>
        </row>
        <row r="52">
          <cell r="D52">
            <v>47</v>
          </cell>
          <cell r="E52" t="str">
            <v>Toledo</v>
          </cell>
        </row>
        <row r="53">
          <cell r="D53">
            <v>48</v>
          </cell>
          <cell r="E53" t="str">
            <v>Valencia</v>
          </cell>
        </row>
        <row r="54">
          <cell r="D54">
            <v>49</v>
          </cell>
          <cell r="E54" t="str">
            <v>Valladolid</v>
          </cell>
        </row>
        <row r="55">
          <cell r="D55">
            <v>50</v>
          </cell>
          <cell r="E55" t="str">
            <v>Vizcaya</v>
          </cell>
        </row>
        <row r="56">
          <cell r="D56">
            <v>51</v>
          </cell>
          <cell r="E56" t="str">
            <v>Zamora</v>
          </cell>
        </row>
        <row r="57">
          <cell r="D57">
            <v>52</v>
          </cell>
          <cell r="E57" t="str">
            <v>Zaragoza</v>
          </cell>
        </row>
        <row r="58">
          <cell r="D58">
            <v>53</v>
          </cell>
          <cell r="E58" t="str">
            <v>-</v>
          </cell>
        </row>
        <row r="59">
          <cell r="D59">
            <v>54</v>
          </cell>
          <cell r="E59" t="str">
            <v>Andorra</v>
          </cell>
        </row>
        <row r="60">
          <cell r="D60">
            <v>55</v>
          </cell>
          <cell r="E60" t="str">
            <v>-</v>
          </cell>
        </row>
        <row r="61">
          <cell r="B61" t="str">
            <v>PROVINCIA del proyecto</v>
          </cell>
          <cell r="E61" t="str">
            <v>Baleares</v>
          </cell>
        </row>
        <row r="62">
          <cell r="B62" t="str">
            <v>e-mail del autor</v>
          </cell>
          <cell r="E62" t="str">
            <v>sergio.espineira@giacomini.com</v>
          </cell>
        </row>
        <row r="63">
          <cell r="B63" t="str">
            <v>Emplazamiento (Calle, nº..)</v>
          </cell>
          <cell r="E63" t="str">
            <v>()</v>
          </cell>
        </row>
        <row r="64">
          <cell r="B64" t="str">
            <v>Comentarios/Ref externa</v>
          </cell>
          <cell r="E64" t="str">
            <v>()</v>
          </cell>
        </row>
        <row r="65">
          <cell r="B65" t="str">
            <v>Estudio realizado por:</v>
          </cell>
        </row>
        <row r="67">
          <cell r="B67" t="str">
            <v>Actividad del autor</v>
          </cell>
          <cell r="E67" t="str">
            <v>Distribuidor</v>
          </cell>
        </row>
        <row r="68">
          <cell r="B68" t="str">
            <v>Nombre o Razón Social del autor</v>
          </cell>
          <cell r="E68" t="str">
            <v>-</v>
          </cell>
        </row>
        <row r="69">
          <cell r="B69" t="str">
            <v>Provincia del autor</v>
          </cell>
          <cell r="E69" t="str">
            <v>PROVINCIA</v>
          </cell>
        </row>
        <row r="70">
          <cell r="B70" t="str">
            <v>Persona de contacto del autor</v>
          </cell>
          <cell r="E70" t="str">
            <v>-</v>
          </cell>
        </row>
        <row r="71">
          <cell r="B71" t="str">
            <v>Teléfono del autor</v>
          </cell>
        </row>
        <row r="72">
          <cell r="B72" t="str">
            <v>Para:</v>
          </cell>
        </row>
        <row r="74">
          <cell r="B74" t="str">
            <v>Actividad del destinatario</v>
          </cell>
          <cell r="E74" t="str">
            <v>Distribuidor</v>
          </cell>
        </row>
        <row r="75">
          <cell r="B75" t="str">
            <v>Nombre o Razón Social del destinatario</v>
          </cell>
        </row>
        <row r="76">
          <cell r="B76" t="str">
            <v>Provincia del destinatario</v>
          </cell>
          <cell r="E76" t="str">
            <v>PROVINCIA</v>
          </cell>
        </row>
        <row r="77">
          <cell r="B77" t="str">
            <v>Persona de contacto del destinatario</v>
          </cell>
        </row>
        <row r="78">
          <cell r="B78" t="str">
            <v>Teléfono del destinatario</v>
          </cell>
        </row>
        <row r="79">
          <cell r="B79" t="str">
            <v>e-mail del destinatario</v>
          </cell>
        </row>
        <row r="81">
          <cell r="B81" t="str">
            <v>Información interna de Giacomini</v>
          </cell>
        </row>
        <row r="83">
          <cell r="B83" t="str">
            <v>Nº PRESUPUESTO (numero manual)</v>
          </cell>
          <cell r="E83">
            <v>1</v>
          </cell>
        </row>
        <row r="84">
          <cell r="B84" t="str">
            <v>Autor del estudio (Giacomini)</v>
          </cell>
          <cell r="E84" t="str">
            <v>Sergio Espiñeira</v>
          </cell>
        </row>
        <row r="85">
          <cell r="B85" t="str">
            <v>Peticionario interno (Giacomini)</v>
          </cell>
          <cell r="E85" t="str">
            <v>-</v>
          </cell>
        </row>
        <row r="86">
          <cell r="B86" t="str">
            <v>Peticionario Externo (tipo)</v>
          </cell>
          <cell r="E86" t="str">
            <v>-</v>
          </cell>
        </row>
        <row r="87">
          <cell r="B87" t="str">
            <v>Peticionario Externo (quien es)</v>
          </cell>
          <cell r="E87" t="str">
            <v>-</v>
          </cell>
        </row>
        <row r="88">
          <cell r="B88" t="str">
            <v>¿Requiere dibujar circuitos?</v>
          </cell>
          <cell r="E88" t="str">
            <v>-</v>
          </cell>
        </row>
        <row r="89">
          <cell r="B89" t="str">
            <v>VERSIÓN</v>
          </cell>
          <cell r="E89" t="str">
            <v>V1</v>
          </cell>
        </row>
        <row r="90">
          <cell r="B90" t="str">
            <v>Contactos Giacomini</v>
          </cell>
          <cell r="E90">
            <v>0</v>
          </cell>
        </row>
        <row r="92">
          <cell r="B92" t="str">
            <v>Prescriptor Giacomini (si procede)</v>
          </cell>
          <cell r="E92">
            <v>0</v>
          </cell>
        </row>
        <row r="93">
          <cell r="B93" t="str">
            <v>Area Manager (si es diferente)</v>
          </cell>
          <cell r="E93">
            <v>0</v>
          </cell>
        </row>
        <row r="94">
          <cell r="B94" t="str">
            <v>Delegado Comercial de la Zona de la Obra (si es diferente)</v>
          </cell>
          <cell r="E94">
            <v>0</v>
          </cell>
        </row>
        <row r="95">
          <cell r="B95" t="str">
            <v>REFERENCIA</v>
          </cell>
          <cell r="E95">
            <v>0</v>
          </cell>
        </row>
        <row r="97">
          <cell r="B97" t="str">
            <v>Giacomaniacos</v>
          </cell>
          <cell r="E97">
            <v>0</v>
          </cell>
        </row>
        <row r="99">
          <cell r="B99" t="str">
            <v>Promotora/Autopromotora/Fabricante Industrializado</v>
          </cell>
          <cell r="E99">
            <v>0</v>
          </cell>
        </row>
        <row r="101">
          <cell r="B101" t="str">
            <v>Actividad Promotora</v>
          </cell>
          <cell r="E101" t="str">
            <v>Promotora</v>
          </cell>
        </row>
        <row r="102">
          <cell r="B102" t="str">
            <v>Nombre o Razón Social Promotora</v>
          </cell>
        </row>
        <row r="103">
          <cell r="B103" t="str">
            <v>Provincia Promotora</v>
          </cell>
        </row>
        <row r="104">
          <cell r="B104" t="str">
            <v>Persona de contacto Promotora</v>
          </cell>
        </row>
        <row r="105">
          <cell r="B105" t="str">
            <v>Teléfono Promotora</v>
          </cell>
        </row>
        <row r="106">
          <cell r="B106" t="str">
            <v>e-mail Promotora</v>
          </cell>
        </row>
        <row r="107">
          <cell r="B107" t="str">
            <v>Arquitectura</v>
          </cell>
          <cell r="E107">
            <v>0</v>
          </cell>
        </row>
        <row r="109">
          <cell r="B109" t="str">
            <v>Actividad Arquitectura</v>
          </cell>
          <cell r="E109" t="str">
            <v>Arquitectura</v>
          </cell>
        </row>
        <row r="110">
          <cell r="B110" t="str">
            <v>Nombre o Razón Social Arquitectura</v>
          </cell>
        </row>
        <row r="111">
          <cell r="B111" t="str">
            <v>Provincia Arquitectura</v>
          </cell>
        </row>
        <row r="112">
          <cell r="B112" t="str">
            <v>Persona de contacto Arquitectura</v>
          </cell>
        </row>
        <row r="113">
          <cell r="B113" t="str">
            <v>Teléfono Arquitectura</v>
          </cell>
        </row>
        <row r="114">
          <cell r="B114" t="str">
            <v>e-mail Arquitectura</v>
          </cell>
        </row>
        <row r="115">
          <cell r="B115" t="str">
            <v>Ingeniería</v>
          </cell>
          <cell r="E115">
            <v>0</v>
          </cell>
        </row>
        <row r="117">
          <cell r="B117" t="str">
            <v>Actividad Ingeniería</v>
          </cell>
          <cell r="E117" t="str">
            <v>Ingeniería</v>
          </cell>
        </row>
        <row r="118">
          <cell r="B118" t="str">
            <v>Nombre o Razón Social Ingeniería</v>
          </cell>
        </row>
        <row r="119">
          <cell r="B119" t="str">
            <v>Provincia Ingeniería</v>
          </cell>
        </row>
        <row r="120">
          <cell r="B120" t="str">
            <v>Persona de contacto Ingeniería</v>
          </cell>
        </row>
        <row r="121">
          <cell r="B121" t="str">
            <v>Teléfono Ingeniería</v>
          </cell>
        </row>
        <row r="122">
          <cell r="B122" t="str">
            <v>e-mail Ingeniería</v>
          </cell>
        </row>
        <row r="123">
          <cell r="B123" t="str">
            <v>Constructora</v>
          </cell>
          <cell r="E123">
            <v>0</v>
          </cell>
        </row>
        <row r="125">
          <cell r="B125" t="str">
            <v>Actividad Constructora</v>
          </cell>
          <cell r="E125" t="str">
            <v>Constructora</v>
          </cell>
        </row>
        <row r="126">
          <cell r="B126" t="str">
            <v>Nombre o Razón Social Constructora</v>
          </cell>
        </row>
        <row r="127">
          <cell r="B127" t="str">
            <v>Provincia Constructora</v>
          </cell>
        </row>
        <row r="128">
          <cell r="B128" t="str">
            <v>Persona de contacto Constructora</v>
          </cell>
        </row>
        <row r="129">
          <cell r="B129" t="str">
            <v>Teléfono Constructora</v>
          </cell>
        </row>
        <row r="130">
          <cell r="B130" t="str">
            <v>e-mail Constructora</v>
          </cell>
        </row>
        <row r="131">
          <cell r="B131" t="str">
            <v>Distribuidor</v>
          </cell>
          <cell r="E131">
            <v>0</v>
          </cell>
        </row>
        <row r="133">
          <cell r="B133" t="str">
            <v>Actividad Distribuidor</v>
          </cell>
          <cell r="E133" t="str">
            <v>Distribuidor</v>
          </cell>
        </row>
        <row r="134">
          <cell r="B134" t="str">
            <v>Nombre o Razón Social Distribuidor</v>
          </cell>
        </row>
        <row r="135">
          <cell r="B135" t="str">
            <v>Provincia Distribuidor</v>
          </cell>
        </row>
        <row r="136">
          <cell r="B136" t="str">
            <v>Persona de contacto Distribuidor</v>
          </cell>
        </row>
        <row r="137">
          <cell r="B137" t="str">
            <v>Teléfono Distribuidor</v>
          </cell>
        </row>
        <row r="138">
          <cell r="B138" t="str">
            <v>e-mail Distribuidor</v>
          </cell>
        </row>
        <row r="139">
          <cell r="B139" t="str">
            <v>Instaladora / Mantenedora / ESE</v>
          </cell>
          <cell r="E139">
            <v>0</v>
          </cell>
        </row>
        <row r="141">
          <cell r="B141" t="str">
            <v>Actividad Instaladora / Mantenedora / ESE</v>
          </cell>
          <cell r="E141" t="str">
            <v>Instaladora</v>
          </cell>
        </row>
        <row r="142">
          <cell r="B142" t="str">
            <v>Nombre o Razón Social Instaladora / Mantenedora / ESE</v>
          </cell>
        </row>
        <row r="143">
          <cell r="B143" t="str">
            <v>Provincia Instaladora / Mantenedora / ESE</v>
          </cell>
        </row>
        <row r="144">
          <cell r="B144" t="str">
            <v>Persona de contacto Instaladora / Mantenedora / ESE</v>
          </cell>
        </row>
        <row r="145">
          <cell r="B145" t="str">
            <v>Teléfono Instaladora / Mantenedora / ESE</v>
          </cell>
        </row>
        <row r="146">
          <cell r="B146" t="str">
            <v>e-mail Instaladora / Mantenedora / ESE</v>
          </cell>
        </row>
        <row r="149">
          <cell r="B149" t="str">
            <v>Alcance de este estudio</v>
          </cell>
        </row>
        <row r="151">
          <cell r="B151" t="str">
            <v>Valorar demanda y producción en Calefacción</v>
          </cell>
          <cell r="E151" t="str">
            <v>Si</v>
          </cell>
        </row>
        <row r="152">
          <cell r="B152" t="str">
            <v>Valorar demanda y producción en refrescamiento/refrigeración</v>
          </cell>
          <cell r="E152" t="str">
            <v>Si</v>
          </cell>
        </row>
        <row r="153">
          <cell r="B153" t="str">
            <v>Tipo de Producción CALEFACCIÓN / CLIMA</v>
          </cell>
          <cell r="E153" t="str">
            <v>Individual</v>
          </cell>
        </row>
        <row r="154">
          <cell r="B154" t="str">
            <v>Valorar demanda en ACS</v>
          </cell>
          <cell r="E154" t="str">
            <v>Si (independiente)</v>
          </cell>
        </row>
        <row r="155">
          <cell r="B155" t="str">
            <v>Tipo de Producción ACS</v>
          </cell>
          <cell r="E155" t="str">
            <v>Individual</v>
          </cell>
        </row>
        <row r="156">
          <cell r="B156" t="str">
            <v>Valorar sistema radiante</v>
          </cell>
          <cell r="E156" t="str">
            <v>SUELO</v>
          </cell>
        </row>
        <row r="157">
          <cell r="B157" t="str">
            <v>Valorar demanda en Ventilación</v>
          </cell>
          <cell r="E157" t="str">
            <v>Si</v>
          </cell>
        </row>
        <row r="158">
          <cell r="B158" t="str">
            <v>Valorar tratamiento de aire recirculado (Fan-coils)</v>
          </cell>
          <cell r="E158" t="str">
            <v>Si</v>
          </cell>
        </row>
        <row r="159">
          <cell r="B159" t="str">
            <v>Valorar grupos hidráulicos</v>
          </cell>
          <cell r="E159" t="str">
            <v>-</v>
          </cell>
        </row>
        <row r="160">
          <cell r="B160" t="str">
            <v>Accesorios Sala Técnica</v>
          </cell>
          <cell r="E160" t="str">
            <v>-</v>
          </cell>
        </row>
        <row r="161">
          <cell r="B161" t="str">
            <v>Valorar distribución hidráulica</v>
          </cell>
          <cell r="E161" t="str">
            <v>-</v>
          </cell>
        </row>
        <row r="162">
          <cell r="B162" t="str">
            <v>Valorar instalación de control</v>
          </cell>
          <cell r="E162" t="str">
            <v>KLIMATRONIK</v>
          </cell>
        </row>
        <row r="163">
          <cell r="B163" t="str">
            <v>Valorar instalación eléctrica (para SMART COMFORT)</v>
          </cell>
          <cell r="E163" t="str">
            <v>-</v>
          </cell>
        </row>
        <row r="164">
          <cell r="B164" t="str">
            <v>Valorar estimación de Mano de obra necesaria</v>
          </cell>
          <cell r="E164" t="str">
            <v>-</v>
          </cell>
        </row>
        <row r="165">
          <cell r="B165" t="str">
            <v>Valorar Puesta en marcha y mantenimiento</v>
          </cell>
          <cell r="E165" t="str">
            <v>Si</v>
          </cell>
        </row>
        <row r="166">
          <cell r="B166" t="str">
            <v>Analizar Retorno Instalación Fotovoltaica (kWp FV instalado)</v>
          </cell>
          <cell r="E166" t="str">
            <v>-</v>
          </cell>
        </row>
        <row r="167">
          <cell r="B167" t="str">
            <v>kW pico instalados</v>
          </cell>
          <cell r="E167">
            <v>0</v>
          </cell>
        </row>
        <row r="168">
          <cell r="B168" t="str">
            <v>Pérdidas del sistema FV</v>
          </cell>
          <cell r="E168">
            <v>0.15</v>
          </cell>
        </row>
        <row r="172">
          <cell r="B172" t="str">
            <v>Arquitectura, RITE y</v>
          </cell>
        </row>
        <row r="174">
          <cell r="B174" t="str">
            <v>Altitud (si es diferente de la capital)</v>
          </cell>
          <cell r="E174">
            <v>0</v>
          </cell>
        </row>
        <row r="175">
          <cell r="B175" t="str">
            <v>Uso del edificio</v>
          </cell>
          <cell r="E175" t="str">
            <v>Unifamiliar</v>
          </cell>
        </row>
        <row r="176">
          <cell r="B176" t="str">
            <v>Nuevo / Reforma</v>
          </cell>
          <cell r="E176" t="str">
            <v>Reformas</v>
          </cell>
        </row>
        <row r="177">
          <cell r="B177" t="str">
            <v>Tipo de construcción</v>
          </cell>
          <cell r="E177" t="str">
            <v>Entre plantas (2_fachadas)</v>
          </cell>
        </row>
        <row r="178">
          <cell r="B178" t="str">
            <v>Tipo de aislamiento</v>
          </cell>
          <cell r="E178" t="str">
            <v>NBE CT 79</v>
          </cell>
        </row>
        <row r="179">
          <cell r="B179" t="str">
            <v>CUBIERTA(ACDP)</v>
          </cell>
          <cell r="E179">
            <v>1</v>
          </cell>
        </row>
        <row r="180">
          <cell r="B180" t="str">
            <v>TECHOS CON OTROS USOS(ACDP)</v>
          </cell>
          <cell r="E180">
            <v>1</v>
          </cell>
        </row>
        <row r="181">
          <cell r="B181" t="str">
            <v>TECHO CON VECINOS (mismo uso)(ACDP)</v>
          </cell>
          <cell r="E181">
            <v>1</v>
          </cell>
        </row>
        <row r="182">
          <cell r="B182" t="str">
            <v>FACHADAS(ACDP)</v>
          </cell>
          <cell r="E182">
            <v>0.32</v>
          </cell>
        </row>
        <row r="183">
          <cell r="B183" t="str">
            <v>VENTANAS Y HUECOS(ACDP)</v>
          </cell>
          <cell r="E183">
            <v>2.5</v>
          </cell>
        </row>
        <row r="184">
          <cell r="B184" t="str">
            <v>SUELO CON AIRE EXTERIOR(ACDP)</v>
          </cell>
          <cell r="E184">
            <v>0.4</v>
          </cell>
        </row>
        <row r="185">
          <cell r="B185" t="str">
            <v>SUELOS CON OTROS USOS(ACDP)</v>
          </cell>
          <cell r="E185">
            <v>0.4</v>
          </cell>
        </row>
        <row r="186">
          <cell r="B186" t="str">
            <v>SUELO CON VECINOS (mismo uso)(ACDP)</v>
          </cell>
          <cell r="E186">
            <v>0.6</v>
          </cell>
        </row>
        <row r="187">
          <cell r="B187" t="str">
            <v>TABIQUES CON VECINOS(ACDP)</v>
          </cell>
          <cell r="E187">
            <v>0.8</v>
          </cell>
        </row>
        <row r="188">
          <cell r="B188" t="str">
            <v>TABIQUES CON OTROS USOS(ACDP)</v>
          </cell>
          <cell r="E188">
            <v>0.8</v>
          </cell>
        </row>
        <row r="189">
          <cell r="B189" t="str">
            <v>PUENTES TERMICOS(ACDP)</v>
          </cell>
          <cell r="E189">
            <v>0.6</v>
          </cell>
        </row>
        <row r="190">
          <cell r="B190" t="str">
            <v>Rectangularidad (1 = cuadrado)</v>
          </cell>
          <cell r="E190">
            <v>1</v>
          </cell>
        </row>
        <row r="191">
          <cell r="B191" t="str">
            <v>% acristalamiento</v>
          </cell>
          <cell r="E191">
            <v>0.35</v>
          </cell>
        </row>
        <row r="192">
          <cell r="B192" t="str">
            <v>Orientación principal</v>
          </cell>
          <cell r="E192" t="str">
            <v>N</v>
          </cell>
        </row>
        <row r="193">
          <cell r="B193" t="str">
            <v>Desviación N/S (máx 45º)</v>
          </cell>
          <cell r="E193">
            <v>0</v>
          </cell>
        </row>
        <row r="194">
          <cell r="B194" t="str">
            <v>FGS</v>
          </cell>
          <cell r="E194">
            <v>0.5</v>
          </cell>
        </row>
        <row r="195">
          <cell r="B195" t="str">
            <v>Color muros (25% claro, 50% medio, 75% Oscuro)</v>
          </cell>
          <cell r="E195">
            <v>0.5</v>
          </cell>
        </row>
        <row r="196">
          <cell r="B196" t="str">
            <v>Horas de Ventilación mecánica VMC</v>
          </cell>
          <cell r="E196" t="str">
            <v>24h</v>
          </cell>
        </row>
        <row r="197">
          <cell r="B197" t="str">
            <v>Zona Climática (Altitud)</v>
          </cell>
          <cell r="E197" t="e">
            <v>#N/A</v>
          </cell>
        </row>
        <row r="198">
          <cell r="B198" t="str">
            <v xml:space="preserve">Carga térmica en calefacción (W/m2) </v>
          </cell>
          <cell r="E198">
            <v>50</v>
          </cell>
        </row>
        <row r="199">
          <cell r="B199" t="str">
            <v xml:space="preserve">Carga térmica en refrigeración (W/m2) </v>
          </cell>
          <cell r="E199">
            <v>13.77</v>
          </cell>
        </row>
        <row r="200">
          <cell r="B200" t="str">
            <v xml:space="preserve">Demanda de energía (kWh/m2 año) </v>
          </cell>
          <cell r="E200">
            <v>0</v>
          </cell>
        </row>
        <row r="201">
          <cell r="B201" t="str">
            <v>Consumo final de energía (kWh/m2 año)</v>
          </cell>
          <cell r="E201">
            <v>0</v>
          </cell>
        </row>
        <row r="202">
          <cell r="B202" t="str">
            <v>Consumo final de energía (€ año) / m2</v>
          </cell>
          <cell r="E202">
            <v>0</v>
          </cell>
        </row>
        <row r="203">
          <cell r="B203" t="str">
            <v>Consumo final de energía (€ año)</v>
          </cell>
          <cell r="E203">
            <v>0</v>
          </cell>
        </row>
        <row r="204">
          <cell r="B204" t="str">
            <v>Valor del Presupuesto (materiales) en PVP</v>
          </cell>
          <cell r="E204">
            <v>20868.099999999999</v>
          </cell>
        </row>
        <row r="205">
          <cell r="B205" t="str">
            <v>Superfície Útil</v>
          </cell>
          <cell r="E205">
            <v>105</v>
          </cell>
        </row>
        <row r="206">
          <cell r="B206" t="str">
            <v>Valor medio €/m2</v>
          </cell>
          <cell r="E206">
            <v>198.74</v>
          </cell>
        </row>
        <row r="207">
          <cell r="B207" t="str">
            <v>Mantenimiento</v>
          </cell>
          <cell r="E207">
            <v>0</v>
          </cell>
        </row>
        <row r="208">
          <cell r="B208" t="str">
            <v>Valor acumulado en 10 años (Inst. + Cons. + Mant.)</v>
          </cell>
          <cell r="E208">
            <v>20868.099999999999</v>
          </cell>
        </row>
        <row r="218">
          <cell r="B218" t="str">
            <v>Personaliza tu memoria</v>
          </cell>
          <cell r="E218">
            <v>0</v>
          </cell>
        </row>
        <row r="220">
          <cell r="B220" t="str">
            <v>EXCEL, PRESTO, ARQUIMEDES</v>
          </cell>
          <cell r="E220" t="str">
            <v>-</v>
          </cell>
        </row>
        <row r="221">
          <cell r="B221" t="str">
            <v>-</v>
          </cell>
          <cell r="E221">
            <v>0</v>
          </cell>
        </row>
        <row r="222">
          <cell r="B222" t="str">
            <v>-</v>
          </cell>
          <cell r="E222">
            <v>0</v>
          </cell>
        </row>
        <row r="224">
          <cell r="B224" t="str">
            <v>DATOS ADMINISTRATIVOS DE LA OFERTA</v>
          </cell>
        </row>
        <row r="226">
          <cell r="B226" t="str">
            <v>Mostrar precios</v>
          </cell>
          <cell r="E226" t="str">
            <v>PVP</v>
          </cell>
        </row>
        <row r="227">
          <cell r="B227" t="str">
            <v>Descuento general para PVR</v>
          </cell>
          <cell r="E227">
            <v>0</v>
          </cell>
        </row>
        <row r="228">
          <cell r="B228" t="str">
            <v>Descuento general para MAQUINARIA</v>
          </cell>
          <cell r="E228">
            <v>0</v>
          </cell>
        </row>
        <row r="229">
          <cell r="B229" t="str">
            <v>Descuento general para SR</v>
          </cell>
          <cell r="E229">
            <v>0</v>
          </cell>
        </row>
        <row r="230">
          <cell r="B230" t="str">
            <v>Precio €/h para estimación de Mano de obra</v>
          </cell>
          <cell r="E230">
            <v>35</v>
          </cell>
        </row>
        <row r="231">
          <cell r="B231" t="str">
            <v>Factor de corrección por dificultad OBRA</v>
          </cell>
          <cell r="E231">
            <v>1.5</v>
          </cell>
        </row>
        <row r="232">
          <cell r="B232" t="str">
            <v>Tiempo de desplazamiento por jornada</v>
          </cell>
          <cell r="E232">
            <v>1.2</v>
          </cell>
        </row>
        <row r="234">
          <cell r="B234" t="str">
            <v>Versión de programa</v>
          </cell>
          <cell r="E234" t="str">
            <v>GKPlay x22</v>
          </cell>
        </row>
        <row r="235">
          <cell r="B235" t="str">
            <v>CAMBIAR USUARIO</v>
          </cell>
        </row>
        <row r="236">
          <cell r="B236" t="str">
            <v>Usuario:</v>
          </cell>
          <cell r="E236" t="str">
            <v>GIACOMINI ESPAÑA</v>
          </cell>
        </row>
        <row r="237">
          <cell r="B237" t="str">
            <v>Código:</v>
          </cell>
          <cell r="E237" t="str">
            <v>asdf</v>
          </cell>
        </row>
        <row r="240">
          <cell r="B240" t="str">
            <v>OPCIONES GUARDADO</v>
          </cell>
        </row>
        <row r="242">
          <cell r="B242" t="str">
            <v>Guardar en:</v>
          </cell>
          <cell r="E242" t="str">
            <v>C:\Users\Sergioe\OneDrive - Giacomini S.p.A\Anteproyectos 2022</v>
          </cell>
        </row>
        <row r="243">
          <cell r="B243" t="str">
            <v>Archivo:</v>
          </cell>
          <cell r="E243" t="str">
            <v>EstudiosAUTOMATE.xlsx</v>
          </cell>
        </row>
        <row r="244">
          <cell r="B244" t="str">
            <v>Hoja:</v>
          </cell>
          <cell r="E244" t="str">
            <v>Hoja1</v>
          </cell>
        </row>
        <row r="245">
          <cell r="B245" t="str">
            <v>Ruta de acceso:</v>
          </cell>
          <cell r="E245" t="str">
            <v>C:\Users\Sergioe\OneDrive - Giacomini S.p.A\Anteproyectos 2022\EstudiosAUTOMATE.xlsx</v>
          </cell>
        </row>
        <row r="247">
          <cell r="B247" t="str">
            <v>ACTUALIZACIONES</v>
          </cell>
        </row>
        <row r="250">
          <cell r="B250" t="str">
            <v>Idioma:</v>
          </cell>
          <cell r="E250" t="str">
            <v>ESPAÑOL</v>
          </cell>
        </row>
        <row r="253">
          <cell r="B253" t="str">
            <v>ACTUALIZAR PRECIOS</v>
          </cell>
        </row>
        <row r="254">
          <cell r="B254" t="str">
            <v>Buscar en:</v>
          </cell>
        </row>
        <row r="255">
          <cell r="B255" t="str">
            <v>Archivo:</v>
          </cell>
        </row>
        <row r="256">
          <cell r="B256" t="str">
            <v>Hoja:</v>
          </cell>
        </row>
        <row r="257">
          <cell r="B257" t="str">
            <v>Ruta de acceso:</v>
          </cell>
        </row>
        <row r="260">
          <cell r="B260" t="str">
            <v>ACTUALIZAR DESCRIPCIONES</v>
          </cell>
        </row>
        <row r="261">
          <cell r="B261" t="str">
            <v>Buscar en:</v>
          </cell>
        </row>
        <row r="262">
          <cell r="B262" t="str">
            <v>Archivo:</v>
          </cell>
        </row>
        <row r="263">
          <cell r="B263" t="str">
            <v>Hoja:</v>
          </cell>
        </row>
        <row r="264">
          <cell r="B264" t="str">
            <v>Ruta de acceso:</v>
          </cell>
        </row>
        <row r="267">
          <cell r="B267" t="str">
            <v>Comentarios</v>
          </cell>
        </row>
        <row r="274">
          <cell r="B274" t="str">
            <v>ALCANCE</v>
          </cell>
          <cell r="C274" t="str">
            <v>Introducir valores manualmente</v>
          </cell>
          <cell r="E274" t="str">
            <v>Solución personalizada</v>
          </cell>
        </row>
        <row r="276">
          <cell r="B276" t="str">
            <v>MODO</v>
          </cell>
          <cell r="C276" t="str">
            <v>Calefacción y refrigeración</v>
          </cell>
          <cell r="E276" t="str">
            <v>Calefacción y refrigeración</v>
          </cell>
        </row>
        <row r="277">
          <cell r="B277" t="str">
            <v>SUELO RADIANTE</v>
          </cell>
          <cell r="C277" t="str">
            <v>Solución personalizada</v>
          </cell>
          <cell r="E277" t="str">
            <v>Solución personalizada</v>
          </cell>
        </row>
        <row r="278">
          <cell r="B278" t="str">
            <v>TECHO RADIANTE</v>
          </cell>
          <cell r="C278" t="str">
            <v>Solución personalizada</v>
          </cell>
          <cell r="E278" t="str">
            <v>Solución personalizada</v>
          </cell>
        </row>
        <row r="279">
          <cell r="B279" t="str">
            <v>REGULACIÓN</v>
          </cell>
          <cell r="C279" t="str">
            <v>Solución personalizada</v>
          </cell>
          <cell r="E279" t="str">
            <v>Solución personalizada</v>
          </cell>
        </row>
        <row r="280">
          <cell r="B280" t="str">
            <v>SOLAR, ACS, CONTABILIZACIÓN</v>
          </cell>
          <cell r="C280" t="str">
            <v>-</v>
          </cell>
          <cell r="E280" t="str">
            <v>-</v>
          </cell>
        </row>
        <row r="281">
          <cell r="B281" t="str">
            <v>RELACIÓN DE MATERIALES</v>
          </cell>
          <cell r="C281" t="str">
            <v>Si</v>
          </cell>
          <cell r="E281" t="str">
            <v>Si</v>
          </cell>
        </row>
        <row r="283">
          <cell r="C283" t="str">
            <v>Calefacción/refrigeración</v>
          </cell>
        </row>
        <row r="284">
          <cell r="C284" t="str">
            <v>Sólo calefacción</v>
          </cell>
        </row>
        <row r="285">
          <cell r="C285" t="str">
            <v>Calefacción y refrigeración</v>
          </cell>
        </row>
        <row r="287">
          <cell r="C287" t="str">
            <v>Decisión 1</v>
          </cell>
        </row>
        <row r="288">
          <cell r="C288" t="str">
            <v>-</v>
          </cell>
        </row>
        <row r="289">
          <cell r="C289" t="str">
            <v>Si</v>
          </cell>
        </row>
        <row r="290">
          <cell r="C290" t="str">
            <v>Si (interacumulador)</v>
          </cell>
        </row>
        <row r="291">
          <cell r="C291" t="str">
            <v>Si (independiente)</v>
          </cell>
        </row>
        <row r="293">
          <cell r="C293" t="str">
            <v>Decision 2</v>
          </cell>
        </row>
        <row r="294">
          <cell r="C294" t="str">
            <v>Si</v>
          </cell>
        </row>
        <row r="295">
          <cell r="C295" t="str">
            <v>-</v>
          </cell>
        </row>
        <row r="296">
          <cell r="C296" t="str">
            <v>No</v>
          </cell>
        </row>
        <row r="298">
          <cell r="C298" t="str">
            <v>ACTIVIDADES</v>
          </cell>
          <cell r="D298" t="str">
            <v>Herramientas</v>
          </cell>
        </row>
        <row r="299">
          <cell r="C299" t="str">
            <v>Fabricante Industrializado</v>
          </cell>
        </row>
        <row r="300">
          <cell r="C300" t="str">
            <v>Autopromotora</v>
          </cell>
        </row>
      </sheetData>
      <sheetData sheetId="72"/>
      <sheetData sheetId="7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sergio.espineira@giacomini.com" TargetMode="External"/><Relationship Id="rId7" Type="http://schemas.openxmlformats.org/officeDocument/2006/relationships/control" Target="../activeX/activeX1.xml"/><Relationship Id="rId2" Type="http://schemas.openxmlformats.org/officeDocument/2006/relationships/hyperlink" Target="mailto:sergio.espineira@giacomini.com" TargetMode="External"/><Relationship Id="rId1" Type="http://schemas.openxmlformats.org/officeDocument/2006/relationships/hyperlink" Target="mailto:tecnico.es@giacomini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printerSettings" Target="../printerSettings/printerSettings1.bin"/><Relationship Id="rId9" Type="http://schemas.openxmlformats.org/officeDocument/2006/relationships/control" Target="../activeX/activeX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4">
    <outlinePr summaryBelow="0"/>
  </sheetPr>
  <dimension ref="A1:AJ749"/>
  <sheetViews>
    <sheetView showZeros="0" tabSelected="1" zoomScale="85" zoomScaleNormal="85" workbookViewId="0">
      <pane ySplit="2" topLeftCell="A3" activePane="bottomLeft" state="frozen"/>
      <selection activeCell="B1" sqref="B1:B171"/>
      <selection pane="bottomLeft" activeCell="E5" sqref="E5"/>
    </sheetView>
  </sheetViews>
  <sheetFormatPr baseColWidth="10" defaultColWidth="9.28515625" defaultRowHeight="18.75" outlineLevelRow="3" outlineLevelCol="1" x14ac:dyDescent="0.3"/>
  <cols>
    <col min="1" max="1" width="3.42578125" style="136" customWidth="1"/>
    <col min="2" max="2" width="56.42578125" style="137" customWidth="1"/>
    <col min="3" max="3" width="24.28515625" style="137" customWidth="1"/>
    <col min="4" max="4" width="5.7109375" style="137" customWidth="1"/>
    <col min="5" max="5" width="40.7109375" style="137" customWidth="1"/>
    <col min="6" max="6" width="5.7109375" style="136" customWidth="1"/>
    <col min="7" max="7" width="18.85546875" style="136" customWidth="1"/>
    <col min="8" max="8" width="15.7109375" style="136" hidden="1" customWidth="1" outlineLevel="1"/>
    <col min="9" max="9" width="34.7109375" style="136" hidden="1" customWidth="1" outlineLevel="1"/>
    <col min="10" max="10" width="10.7109375" style="138" hidden="1" customWidth="1" outlineLevel="1"/>
    <col min="11" max="15" width="10.7109375" style="67" hidden="1" customWidth="1" outlineLevel="1"/>
    <col min="16" max="20" width="10.7109375" style="68" hidden="1" customWidth="1" outlineLevel="1"/>
    <col min="21" max="24" width="10.7109375" style="69" hidden="1" customWidth="1" outlineLevel="1"/>
    <col min="25" max="25" width="35.28515625" style="69" hidden="1" customWidth="1" outlineLevel="1"/>
    <col min="26" max="26" width="53.7109375" style="487" customWidth="1" collapsed="1"/>
    <col min="27" max="16384" width="9.28515625" style="69"/>
  </cols>
  <sheetData>
    <row r="1" spans="1:36" s="11" customFormat="1" ht="80.25" customHeight="1" thickBot="1" x14ac:dyDescent="0.55000000000000004">
      <c r="A1" s="1"/>
      <c r="B1" s="2" t="s">
        <v>725</v>
      </c>
      <c r="C1" s="614" t="str">
        <f>IF(I1="MANUAL",I5,"")</f>
        <v/>
      </c>
      <c r="D1" s="614"/>
      <c r="E1" s="614"/>
      <c r="F1" s="3"/>
      <c r="G1" s="4" t="str">
        <f>E234&amp;"-"&amp;G234</f>
        <v>GKPlay x22-DT</v>
      </c>
      <c r="H1" s="379" t="s">
        <v>1</v>
      </c>
      <c r="I1" s="5" t="s">
        <v>825</v>
      </c>
      <c r="J1" s="6" t="s">
        <v>726</v>
      </c>
      <c r="K1" s="6" t="s">
        <v>0</v>
      </c>
      <c r="L1" s="1"/>
      <c r="M1" s="1"/>
      <c r="N1" s="1"/>
      <c r="O1" s="1"/>
      <c r="P1" s="7"/>
      <c r="Q1" s="8" t="s">
        <v>1</v>
      </c>
      <c r="R1" s="7"/>
      <c r="S1" s="7"/>
      <c r="T1" s="7"/>
      <c r="U1" s="7"/>
      <c r="V1" s="9" t="s">
        <v>2</v>
      </c>
      <c r="W1" s="10"/>
      <c r="Y1" s="12"/>
      <c r="Z1" s="598" t="str">
        <f>X62&amp;J64&amp;IF(D312=1,"Debes indicar la PROVINCIA","")</f>
        <v>Introduce un mail correcto
Debes indicar la PROVINCIA</v>
      </c>
      <c r="AB1" s="13"/>
      <c r="AC1" s="13"/>
      <c r="AD1" s="13"/>
      <c r="AE1" s="13"/>
      <c r="AF1" s="13"/>
      <c r="AG1" s="13"/>
      <c r="AH1" s="13"/>
      <c r="AI1" s="13"/>
      <c r="AJ1" s="13"/>
    </row>
    <row r="2" spans="1:36" s="19" customFormat="1" ht="3" customHeight="1" thickTop="1" x14ac:dyDescent="0.2">
      <c r="A2" s="1"/>
      <c r="B2" s="14"/>
      <c r="C2" s="14"/>
      <c r="D2" s="14"/>
      <c r="E2" s="368"/>
      <c r="F2" s="15"/>
      <c r="G2" s="15"/>
      <c r="H2" s="16"/>
      <c r="I2" s="494">
        <v>3</v>
      </c>
      <c r="J2" s="476" t="s">
        <v>400</v>
      </c>
      <c r="K2" s="476" t="s">
        <v>400</v>
      </c>
      <c r="L2" s="476" t="s">
        <v>400</v>
      </c>
      <c r="M2" s="476" t="s">
        <v>400</v>
      </c>
      <c r="N2" s="476" t="s">
        <v>400</v>
      </c>
      <c r="O2" s="476" t="s">
        <v>400</v>
      </c>
      <c r="P2" s="476" t="s">
        <v>400</v>
      </c>
      <c r="Q2" s="476" t="s">
        <v>400</v>
      </c>
      <c r="R2" s="476" t="s">
        <v>400</v>
      </c>
      <c r="S2" s="476" t="s">
        <v>400</v>
      </c>
      <c r="T2" s="476" t="s">
        <v>400</v>
      </c>
      <c r="U2" s="476" t="s">
        <v>400</v>
      </c>
      <c r="V2" s="17"/>
      <c r="W2" s="17"/>
      <c r="X2" s="17"/>
      <c r="Y2" s="17"/>
      <c r="Z2" s="477"/>
      <c r="AA2" s="18"/>
      <c r="AB2" s="18"/>
      <c r="AC2" s="18"/>
      <c r="AD2" s="18"/>
      <c r="AE2" s="18"/>
      <c r="AF2" s="18"/>
      <c r="AG2" s="18"/>
      <c r="AH2" s="18"/>
      <c r="AI2" s="18"/>
      <c r="AJ2" s="18"/>
    </row>
    <row r="3" spans="1:36" s="31" customFormat="1" ht="30" customHeight="1" thickBot="1" x14ac:dyDescent="0.45">
      <c r="A3" s="20"/>
      <c r="B3" s="21" t="s">
        <v>3</v>
      </c>
      <c r="C3" s="22"/>
      <c r="D3" s="22"/>
      <c r="E3" s="392"/>
      <c r="F3" s="22"/>
      <c r="G3" s="599" t="s">
        <v>732</v>
      </c>
      <c r="H3" s="24"/>
      <c r="I3" s="25" t="s">
        <v>396</v>
      </c>
      <c r="J3" s="26"/>
      <c r="K3" s="27"/>
      <c r="L3" s="27"/>
      <c r="M3" s="27"/>
      <c r="N3" s="27"/>
      <c r="O3" s="27"/>
      <c r="P3" s="28"/>
      <c r="Q3" s="28"/>
      <c r="R3" s="28"/>
      <c r="S3" s="28"/>
      <c r="T3" s="28"/>
      <c r="U3" s="28"/>
      <c r="V3" s="28"/>
      <c r="W3" s="29"/>
      <c r="X3" s="28"/>
      <c r="Y3" s="28"/>
      <c r="Z3" s="478"/>
      <c r="AA3" s="30"/>
      <c r="AB3" s="30"/>
      <c r="AC3" s="30"/>
      <c r="AD3" s="30"/>
      <c r="AE3" s="30"/>
      <c r="AF3" s="30"/>
      <c r="AG3" s="30"/>
      <c r="AH3" s="30"/>
      <c r="AI3" s="30"/>
      <c r="AJ3" s="30"/>
    </row>
    <row r="4" spans="1:36" s="11" customFormat="1" ht="4.1500000000000004" customHeight="1" thickBot="1" x14ac:dyDescent="0.35">
      <c r="A4" s="1"/>
      <c r="B4" s="7"/>
      <c r="C4" s="7"/>
      <c r="D4" s="7"/>
      <c r="E4" s="393"/>
      <c r="F4" s="1"/>
      <c r="G4" s="1"/>
      <c r="H4" s="1"/>
      <c r="I4" s="1"/>
      <c r="J4" s="26"/>
      <c r="K4" s="1"/>
      <c r="L4" s="1"/>
      <c r="M4" s="1"/>
      <c r="N4" s="1"/>
      <c r="O4" s="1"/>
      <c r="P4" s="7"/>
      <c r="Q4" s="7"/>
      <c r="R4" s="7"/>
      <c r="S4" s="7"/>
      <c r="T4" s="7"/>
      <c r="U4" s="7"/>
      <c r="V4" s="7"/>
      <c r="W4" s="7"/>
      <c r="X4" s="7"/>
      <c r="Y4" s="7"/>
      <c r="Z4" s="478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s="11" customFormat="1" ht="30" customHeight="1" collapsed="1" thickTop="1" thickBot="1" x14ac:dyDescent="0.35">
      <c r="A5" s="1"/>
      <c r="B5" s="587" t="s">
        <v>4</v>
      </c>
      <c r="C5" s="588"/>
      <c r="D5" s="7"/>
      <c r="E5" s="593"/>
      <c r="F5" s="32"/>
      <c r="G5" s="527" t="s">
        <v>14</v>
      </c>
      <c r="H5" s="1"/>
      <c r="I5" s="33" t="str">
        <f>I3&amp;22&amp;"-"&amp;IF(E83&lt;10,"0","")&amp;IF(E83&lt;100,"0","")&amp;E83&amp;"-"&amp;Datos_Principales!E89&amp;"-"&amp;Datos_Principales!G94</f>
        <v>P0A-22-001-V1-DT</v>
      </c>
      <c r="J5" s="26"/>
      <c r="K5" s="1"/>
      <c r="L5" s="1"/>
      <c r="M5" s="1"/>
      <c r="N5" s="1"/>
      <c r="O5" s="1"/>
      <c r="P5" s="7"/>
      <c r="Q5" s="7"/>
      <c r="R5" s="7"/>
      <c r="S5" s="7"/>
      <c r="T5" s="7"/>
      <c r="U5" s="7"/>
      <c r="V5" s="7"/>
      <c r="W5" s="34"/>
      <c r="X5" s="7"/>
      <c r="Y5" s="7"/>
      <c r="Z5" s="479" t="s">
        <v>5</v>
      </c>
      <c r="AA5" s="13"/>
      <c r="AB5" s="13"/>
      <c r="AC5" s="13"/>
      <c r="AD5" s="13"/>
      <c r="AE5" s="13"/>
      <c r="AF5" s="13"/>
      <c r="AG5" s="13"/>
      <c r="AH5" s="13"/>
      <c r="AI5" s="13"/>
      <c r="AJ5" s="13"/>
    </row>
    <row r="6" spans="1:36" s="11" customFormat="1" ht="19.5" hidden="1" outlineLevel="3" thickTop="1" x14ac:dyDescent="0.3">
      <c r="A6" s="1"/>
      <c r="B6" s="589"/>
      <c r="C6" s="589"/>
      <c r="D6" s="7">
        <f>D61+1</f>
        <v>1</v>
      </c>
      <c r="E6" s="594" t="s">
        <v>651</v>
      </c>
      <c r="F6" s="1"/>
      <c r="G6" s="1"/>
      <c r="H6" s="1"/>
      <c r="I6" s="1"/>
      <c r="J6" s="26"/>
      <c r="K6" s="1"/>
      <c r="L6" s="1"/>
      <c r="M6" s="1"/>
      <c r="N6" s="1"/>
      <c r="O6" s="1"/>
      <c r="P6" s="7"/>
      <c r="Q6" s="7"/>
      <c r="R6" s="7"/>
      <c r="S6" s="7"/>
      <c r="T6" s="7"/>
      <c r="U6" s="7"/>
      <c r="V6" s="7"/>
      <c r="W6" s="7"/>
      <c r="X6" s="7"/>
      <c r="Y6" s="7"/>
      <c r="Z6" s="478"/>
      <c r="AA6" s="13"/>
      <c r="AB6" s="13"/>
      <c r="AC6" s="13"/>
      <c r="AD6" s="13"/>
      <c r="AE6" s="13"/>
      <c r="AF6" s="13"/>
      <c r="AG6" s="13"/>
      <c r="AH6" s="13"/>
      <c r="AI6" s="13"/>
      <c r="AJ6" s="13"/>
    </row>
    <row r="7" spans="1:36" s="11" customFormat="1" hidden="1" outlineLevel="3" x14ac:dyDescent="0.3">
      <c r="A7" s="1"/>
      <c r="B7" s="589"/>
      <c r="C7" s="589"/>
      <c r="D7" s="7">
        <f t="shared" ref="D7:D38" si="0">D6+1</f>
        <v>2</v>
      </c>
      <c r="E7" s="594" t="s">
        <v>652</v>
      </c>
      <c r="F7" s="1"/>
      <c r="G7" s="1"/>
      <c r="H7" s="1"/>
      <c r="I7" s="1"/>
      <c r="J7" s="26"/>
      <c r="K7" s="1"/>
      <c r="L7" s="1"/>
      <c r="M7" s="1"/>
      <c r="N7" s="1"/>
      <c r="O7" s="1"/>
      <c r="P7" s="7"/>
      <c r="Q7" s="7"/>
      <c r="R7" s="7"/>
      <c r="S7" s="7"/>
      <c r="T7" s="7"/>
      <c r="U7" s="7"/>
      <c r="V7" s="7"/>
      <c r="W7" s="7"/>
      <c r="X7" s="7"/>
      <c r="Y7" s="7"/>
      <c r="Z7" s="478"/>
      <c r="AA7" s="13"/>
      <c r="AB7" s="13"/>
      <c r="AC7" s="13"/>
      <c r="AD7" s="13"/>
      <c r="AE7" s="13"/>
      <c r="AF7" s="13"/>
      <c r="AG7" s="13"/>
      <c r="AH7" s="13"/>
      <c r="AI7" s="13"/>
      <c r="AJ7" s="13"/>
    </row>
    <row r="8" spans="1:36" s="11" customFormat="1" hidden="1" outlineLevel="3" x14ac:dyDescent="0.3">
      <c r="A8" s="1"/>
      <c r="B8" s="589"/>
      <c r="C8" s="589"/>
      <c r="D8" s="7">
        <f t="shared" si="0"/>
        <v>3</v>
      </c>
      <c r="E8" s="594" t="s">
        <v>653</v>
      </c>
      <c r="F8" s="1"/>
      <c r="G8" s="1"/>
      <c r="H8" s="1"/>
      <c r="I8" s="1"/>
      <c r="J8" s="26"/>
      <c r="K8" s="1"/>
      <c r="L8" s="1"/>
      <c r="M8" s="1"/>
      <c r="N8" s="1"/>
      <c r="O8" s="1"/>
      <c r="P8" s="7"/>
      <c r="Q8" s="7"/>
      <c r="R8" s="7"/>
      <c r="S8" s="7"/>
      <c r="T8" s="7"/>
      <c r="U8" s="7"/>
      <c r="V8" s="7"/>
      <c r="W8" s="7"/>
      <c r="X8" s="7"/>
      <c r="Y8" s="7"/>
      <c r="Z8" s="478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11" customFormat="1" hidden="1" outlineLevel="3" x14ac:dyDescent="0.3">
      <c r="A9" s="1"/>
      <c r="B9" s="589"/>
      <c r="C9" s="589"/>
      <c r="D9" s="7">
        <f t="shared" si="0"/>
        <v>4</v>
      </c>
      <c r="E9" s="594" t="s">
        <v>654</v>
      </c>
      <c r="F9" s="1"/>
      <c r="G9" s="1"/>
      <c r="H9" s="1"/>
      <c r="I9" s="1"/>
      <c r="J9" s="26"/>
      <c r="K9" s="1"/>
      <c r="L9" s="1"/>
      <c r="M9" s="1"/>
      <c r="N9" s="1"/>
      <c r="O9" s="1"/>
      <c r="P9" s="7"/>
      <c r="Q9" s="7"/>
      <c r="R9" s="7"/>
      <c r="S9" s="7"/>
      <c r="T9" s="7"/>
      <c r="U9" s="7"/>
      <c r="V9" s="7"/>
      <c r="W9" s="7"/>
      <c r="X9" s="7"/>
      <c r="Y9" s="7"/>
      <c r="Z9" s="478"/>
      <c r="AA9" s="13"/>
      <c r="AB9" s="13"/>
      <c r="AC9" s="13"/>
      <c r="AD9" s="13"/>
      <c r="AE9" s="13"/>
      <c r="AF9" s="13"/>
      <c r="AG9" s="13"/>
      <c r="AH9" s="13"/>
      <c r="AI9" s="13"/>
      <c r="AJ9" s="13"/>
    </row>
    <row r="10" spans="1:36" s="11" customFormat="1" hidden="1" outlineLevel="3" x14ac:dyDescent="0.3">
      <c r="A10" s="1"/>
      <c r="B10" s="589"/>
      <c r="C10" s="589"/>
      <c r="D10" s="7">
        <f t="shared" si="0"/>
        <v>5</v>
      </c>
      <c r="E10" s="594" t="s">
        <v>655</v>
      </c>
      <c r="F10" s="1"/>
      <c r="G10" s="1"/>
      <c r="H10" s="1"/>
      <c r="I10" s="1"/>
      <c r="J10" s="26"/>
      <c r="K10" s="1"/>
      <c r="L10" s="1"/>
      <c r="M10" s="1"/>
      <c r="N10" s="1"/>
      <c r="O10" s="1"/>
      <c r="P10" s="7"/>
      <c r="Q10" s="7"/>
      <c r="R10" s="7"/>
      <c r="S10" s="7"/>
      <c r="T10" s="7"/>
      <c r="U10" s="7"/>
      <c r="V10" s="7"/>
      <c r="W10" s="7"/>
      <c r="X10" s="7"/>
      <c r="Y10" s="7"/>
      <c r="Z10" s="478"/>
      <c r="AA10" s="13"/>
      <c r="AB10" s="13"/>
      <c r="AC10" s="13"/>
      <c r="AD10" s="13"/>
      <c r="AE10" s="13"/>
      <c r="AF10" s="13"/>
      <c r="AG10" s="13"/>
      <c r="AH10" s="13"/>
      <c r="AI10" s="13"/>
      <c r="AJ10" s="13"/>
    </row>
    <row r="11" spans="1:36" s="11" customFormat="1" hidden="1" outlineLevel="3" x14ac:dyDescent="0.3">
      <c r="A11" s="1"/>
      <c r="B11" s="589"/>
      <c r="C11" s="589"/>
      <c r="D11" s="7">
        <f t="shared" si="0"/>
        <v>6</v>
      </c>
      <c r="E11" s="594" t="s">
        <v>656</v>
      </c>
      <c r="F11" s="1"/>
      <c r="G11" s="1"/>
      <c r="H11" s="1"/>
      <c r="I11" s="1"/>
      <c r="J11" s="26"/>
      <c r="K11" s="1"/>
      <c r="L11" s="1"/>
      <c r="M11" s="1"/>
      <c r="N11" s="1"/>
      <c r="O11" s="1"/>
      <c r="P11" s="7"/>
      <c r="Q11" s="7"/>
      <c r="R11" s="7"/>
      <c r="S11" s="7"/>
      <c r="T11" s="7"/>
      <c r="U11" s="7"/>
      <c r="V11" s="7"/>
      <c r="W11" s="7"/>
      <c r="X11" s="7"/>
      <c r="Y11" s="7"/>
      <c r="Z11" s="478"/>
      <c r="AA11" s="13"/>
      <c r="AB11" s="13"/>
      <c r="AC11" s="13"/>
      <c r="AD11" s="13"/>
      <c r="AE11" s="13"/>
      <c r="AF11" s="13"/>
      <c r="AG11" s="13"/>
      <c r="AH11" s="13"/>
      <c r="AI11" s="13"/>
      <c r="AJ11" s="13"/>
    </row>
    <row r="12" spans="1:36" s="11" customFormat="1" hidden="1" outlineLevel="3" x14ac:dyDescent="0.3">
      <c r="A12" s="1"/>
      <c r="B12" s="589"/>
      <c r="C12" s="589"/>
      <c r="D12" s="7">
        <f t="shared" si="0"/>
        <v>7</v>
      </c>
      <c r="E12" s="594" t="s">
        <v>657</v>
      </c>
      <c r="F12" s="1"/>
      <c r="G12" s="1"/>
      <c r="H12" s="1"/>
      <c r="I12" s="1"/>
      <c r="J12" s="26"/>
      <c r="K12" s="1"/>
      <c r="L12" s="1"/>
      <c r="M12" s="1"/>
      <c r="N12" s="1"/>
      <c r="O12" s="1"/>
      <c r="P12" s="7"/>
      <c r="Q12" s="7"/>
      <c r="R12" s="7"/>
      <c r="S12" s="7"/>
      <c r="T12" s="7"/>
      <c r="U12" s="7"/>
      <c r="V12" s="7"/>
      <c r="W12" s="7"/>
      <c r="X12" s="7"/>
      <c r="Y12" s="7"/>
      <c r="Z12" s="478"/>
      <c r="AA12" s="13"/>
      <c r="AB12" s="13"/>
      <c r="AC12" s="13"/>
      <c r="AD12" s="13"/>
      <c r="AE12" s="13"/>
      <c r="AF12" s="13"/>
      <c r="AG12" s="13"/>
      <c r="AH12" s="13"/>
      <c r="AI12" s="13"/>
      <c r="AJ12" s="13"/>
    </row>
    <row r="13" spans="1:36" s="11" customFormat="1" hidden="1" outlineLevel="3" x14ac:dyDescent="0.3">
      <c r="A13" s="1"/>
      <c r="B13" s="589"/>
      <c r="C13" s="589"/>
      <c r="D13" s="7">
        <f t="shared" si="0"/>
        <v>8</v>
      </c>
      <c r="E13" s="594" t="s">
        <v>658</v>
      </c>
      <c r="F13" s="1"/>
      <c r="G13" s="1"/>
      <c r="H13" s="1"/>
      <c r="I13" s="1"/>
      <c r="J13" s="26"/>
      <c r="K13" s="1"/>
      <c r="L13" s="1"/>
      <c r="M13" s="1"/>
      <c r="N13" s="1"/>
      <c r="O13" s="1"/>
      <c r="P13" s="7"/>
      <c r="Q13" s="7"/>
      <c r="R13" s="7"/>
      <c r="S13" s="7"/>
      <c r="T13" s="7"/>
      <c r="U13" s="7"/>
      <c r="V13" s="7"/>
      <c r="W13" s="7"/>
      <c r="X13" s="7"/>
      <c r="Y13" s="7"/>
      <c r="Z13" s="478"/>
      <c r="AA13" s="13"/>
      <c r="AB13" s="13"/>
      <c r="AC13" s="13"/>
      <c r="AD13" s="13"/>
      <c r="AE13" s="13"/>
      <c r="AF13" s="13"/>
      <c r="AG13" s="13"/>
      <c r="AH13" s="13"/>
      <c r="AI13" s="13"/>
      <c r="AJ13" s="13"/>
    </row>
    <row r="14" spans="1:36" hidden="1" outlineLevel="3" x14ac:dyDescent="0.3">
      <c r="A14" s="118"/>
      <c r="B14" s="590"/>
      <c r="C14" s="590"/>
      <c r="D14" s="7">
        <f t="shared" si="0"/>
        <v>9</v>
      </c>
      <c r="E14" s="594" t="s">
        <v>60</v>
      </c>
      <c r="F14" s="118"/>
      <c r="G14" s="118"/>
      <c r="H14" s="118"/>
      <c r="I14" s="118"/>
      <c r="J14" s="120"/>
      <c r="K14" s="118"/>
      <c r="L14" s="118"/>
      <c r="M14" s="118"/>
      <c r="N14" s="118"/>
      <c r="O14" s="118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497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</row>
    <row r="15" spans="1:36" hidden="1" outlineLevel="3" x14ac:dyDescent="0.3">
      <c r="A15" s="118"/>
      <c r="B15" s="590"/>
      <c r="C15" s="590"/>
      <c r="D15" s="7">
        <f t="shared" si="0"/>
        <v>10</v>
      </c>
      <c r="E15" s="594" t="s">
        <v>659</v>
      </c>
      <c r="F15" s="118"/>
      <c r="G15" s="118"/>
      <c r="H15" s="118"/>
      <c r="I15" s="118"/>
      <c r="J15" s="120"/>
      <c r="K15" s="118"/>
      <c r="L15" s="118"/>
      <c r="M15" s="118"/>
      <c r="N15" s="118"/>
      <c r="O15" s="118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497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</row>
    <row r="16" spans="1:36" hidden="1" outlineLevel="3" x14ac:dyDescent="0.3">
      <c r="A16" s="118"/>
      <c r="B16" s="590"/>
      <c r="C16" s="590"/>
      <c r="D16" s="7">
        <f t="shared" si="0"/>
        <v>11</v>
      </c>
      <c r="E16" s="594" t="s">
        <v>660</v>
      </c>
      <c r="F16" s="118"/>
      <c r="G16" s="118"/>
      <c r="H16" s="118"/>
      <c r="I16" s="118"/>
      <c r="J16" s="120"/>
      <c r="K16" s="118"/>
      <c r="L16" s="118"/>
      <c r="M16" s="118"/>
      <c r="N16" s="118"/>
      <c r="O16" s="118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497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</row>
    <row r="17" spans="1:36" hidden="1" outlineLevel="3" x14ac:dyDescent="0.3">
      <c r="A17" s="118"/>
      <c r="B17" s="590"/>
      <c r="C17" s="590"/>
      <c r="D17" s="7">
        <f t="shared" si="0"/>
        <v>12</v>
      </c>
      <c r="E17" s="594" t="s">
        <v>661</v>
      </c>
      <c r="F17" s="118"/>
      <c r="G17" s="118"/>
      <c r="H17" s="118"/>
      <c r="I17" s="118"/>
      <c r="J17" s="120"/>
      <c r="K17" s="118"/>
      <c r="L17" s="118"/>
      <c r="M17" s="118"/>
      <c r="N17" s="118"/>
      <c r="O17" s="118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497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</row>
    <row r="18" spans="1:36" hidden="1" outlineLevel="3" x14ac:dyDescent="0.3">
      <c r="A18" s="118"/>
      <c r="B18" s="590"/>
      <c r="C18" s="590"/>
      <c r="D18" s="7">
        <f t="shared" si="0"/>
        <v>13</v>
      </c>
      <c r="E18" s="594" t="s">
        <v>662</v>
      </c>
      <c r="F18" s="118"/>
      <c r="G18" s="118"/>
      <c r="H18" s="118"/>
      <c r="I18" s="118"/>
      <c r="J18" s="120"/>
      <c r="K18" s="118"/>
      <c r="L18" s="118"/>
      <c r="M18" s="118"/>
      <c r="N18" s="118"/>
      <c r="O18" s="118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497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</row>
    <row r="19" spans="1:36" hidden="1" outlineLevel="3" x14ac:dyDescent="0.3">
      <c r="A19" s="118"/>
      <c r="B19" s="590"/>
      <c r="C19" s="590"/>
      <c r="D19" s="7">
        <f t="shared" si="0"/>
        <v>14</v>
      </c>
      <c r="E19" s="594" t="s">
        <v>663</v>
      </c>
      <c r="F19" s="118"/>
      <c r="G19" s="118"/>
      <c r="H19" s="118"/>
      <c r="I19" s="118"/>
      <c r="J19" s="120"/>
      <c r="K19" s="118"/>
      <c r="L19" s="118"/>
      <c r="M19" s="118"/>
      <c r="N19" s="118"/>
      <c r="O19" s="118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497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</row>
    <row r="20" spans="1:36" hidden="1" outlineLevel="3" x14ac:dyDescent="0.3">
      <c r="A20" s="118"/>
      <c r="B20" s="590"/>
      <c r="C20" s="590"/>
      <c r="D20" s="7">
        <f t="shared" si="0"/>
        <v>15</v>
      </c>
      <c r="E20" s="594" t="s">
        <v>664</v>
      </c>
      <c r="F20" s="118"/>
      <c r="G20" s="118"/>
      <c r="H20" s="118"/>
      <c r="I20" s="118"/>
      <c r="J20" s="120"/>
      <c r="K20" s="118"/>
      <c r="L20" s="118"/>
      <c r="M20" s="118"/>
      <c r="N20" s="118"/>
      <c r="O20" s="118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497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</row>
    <row r="21" spans="1:36" hidden="1" outlineLevel="3" x14ac:dyDescent="0.3">
      <c r="A21" s="118"/>
      <c r="B21" s="590"/>
      <c r="C21" s="590"/>
      <c r="D21" s="7">
        <f t="shared" si="0"/>
        <v>16</v>
      </c>
      <c r="E21" s="594" t="s">
        <v>665</v>
      </c>
      <c r="F21" s="118"/>
      <c r="G21" s="118"/>
      <c r="H21" s="118"/>
      <c r="I21" s="118"/>
      <c r="J21" s="120"/>
      <c r="K21" s="118"/>
      <c r="L21" s="118"/>
      <c r="M21" s="118"/>
      <c r="N21" s="118"/>
      <c r="O21" s="118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497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</row>
    <row r="22" spans="1:36" hidden="1" outlineLevel="3" x14ac:dyDescent="0.3">
      <c r="A22" s="118"/>
      <c r="B22" s="590"/>
      <c r="C22" s="590"/>
      <c r="D22" s="7">
        <f t="shared" si="0"/>
        <v>17</v>
      </c>
      <c r="E22" s="594" t="s">
        <v>666</v>
      </c>
      <c r="F22" s="118"/>
      <c r="G22" s="118"/>
      <c r="H22" s="118"/>
      <c r="I22" s="118"/>
      <c r="J22" s="120"/>
      <c r="K22" s="118"/>
      <c r="L22" s="118"/>
      <c r="M22" s="118"/>
      <c r="N22" s="118"/>
      <c r="O22" s="118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497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</row>
    <row r="23" spans="1:36" s="11" customFormat="1" hidden="1" outlineLevel="3" x14ac:dyDescent="0.3">
      <c r="A23" s="1"/>
      <c r="B23" s="589"/>
      <c r="C23" s="589"/>
      <c r="D23" s="7">
        <f t="shared" si="0"/>
        <v>18</v>
      </c>
      <c r="E23" s="594" t="s">
        <v>667</v>
      </c>
      <c r="F23" s="1"/>
      <c r="G23" s="1"/>
      <c r="H23" s="1"/>
      <c r="I23" s="1"/>
      <c r="J23" s="26"/>
      <c r="K23" s="1"/>
      <c r="L23" s="1"/>
      <c r="M23" s="1"/>
      <c r="N23" s="1"/>
      <c r="O23" s="1"/>
      <c r="P23" s="7"/>
      <c r="Q23" s="7"/>
      <c r="R23" s="7"/>
      <c r="S23" s="7"/>
      <c r="T23" s="7"/>
      <c r="U23" s="7"/>
      <c r="V23" s="7"/>
      <c r="W23" s="7"/>
      <c r="X23" s="7"/>
      <c r="Y23" s="7"/>
      <c r="Z23" s="478"/>
      <c r="AA23" s="13"/>
      <c r="AB23" s="13"/>
      <c r="AC23" s="13"/>
      <c r="AD23" s="13"/>
      <c r="AE23" s="13"/>
      <c r="AF23" s="13"/>
      <c r="AG23" s="13"/>
      <c r="AH23" s="13"/>
      <c r="AI23" s="13"/>
      <c r="AJ23" s="13"/>
    </row>
    <row r="24" spans="1:36" s="11" customFormat="1" hidden="1" outlineLevel="3" x14ac:dyDescent="0.3">
      <c r="A24" s="1"/>
      <c r="B24" s="589"/>
      <c r="C24" s="589"/>
      <c r="D24" s="7">
        <f t="shared" si="0"/>
        <v>19</v>
      </c>
      <c r="E24" s="594" t="s">
        <v>668</v>
      </c>
      <c r="F24" s="1"/>
      <c r="G24" s="1"/>
      <c r="H24" s="1"/>
      <c r="I24" s="1"/>
      <c r="J24" s="26"/>
      <c r="K24" s="1"/>
      <c r="L24" s="1"/>
      <c r="M24" s="1"/>
      <c r="N24" s="1"/>
      <c r="O24" s="1"/>
      <c r="P24" s="7"/>
      <c r="Q24" s="7"/>
      <c r="R24" s="7"/>
      <c r="S24" s="7"/>
      <c r="T24" s="7"/>
      <c r="U24" s="7"/>
      <c r="V24" s="7"/>
      <c r="W24" s="7"/>
      <c r="X24" s="7"/>
      <c r="Y24" s="7"/>
      <c r="Z24" s="478"/>
      <c r="AA24" s="13"/>
      <c r="AB24" s="13"/>
      <c r="AC24" s="13"/>
      <c r="AD24" s="13"/>
      <c r="AE24" s="13"/>
      <c r="AF24" s="13"/>
      <c r="AG24" s="13"/>
      <c r="AH24" s="13"/>
      <c r="AI24" s="13"/>
      <c r="AJ24" s="13"/>
    </row>
    <row r="25" spans="1:36" s="11" customFormat="1" hidden="1" outlineLevel="3" x14ac:dyDescent="0.3">
      <c r="A25" s="1"/>
      <c r="B25" s="589"/>
      <c r="C25" s="589"/>
      <c r="D25" s="7">
        <f t="shared" si="0"/>
        <v>20</v>
      </c>
      <c r="E25" s="594" t="s">
        <v>669</v>
      </c>
      <c r="F25" s="1"/>
      <c r="G25" s="1"/>
      <c r="H25" s="1"/>
      <c r="I25" s="1"/>
      <c r="J25" s="26"/>
      <c r="K25" s="1"/>
      <c r="L25" s="1"/>
      <c r="M25" s="1"/>
      <c r="N25" s="1"/>
      <c r="O25" s="1"/>
      <c r="P25" s="7"/>
      <c r="Q25" s="7"/>
      <c r="R25" s="7"/>
      <c r="S25" s="7"/>
      <c r="T25" s="7"/>
      <c r="U25" s="7"/>
      <c r="V25" s="7"/>
      <c r="W25" s="7"/>
      <c r="X25" s="7"/>
      <c r="Y25" s="7"/>
      <c r="Z25" s="478"/>
      <c r="AA25" s="13"/>
      <c r="AB25" s="13"/>
      <c r="AC25" s="13"/>
      <c r="AD25" s="13"/>
      <c r="AE25" s="13"/>
      <c r="AF25" s="13"/>
      <c r="AG25" s="13"/>
      <c r="AH25" s="13"/>
      <c r="AI25" s="13"/>
      <c r="AJ25" s="13"/>
    </row>
    <row r="26" spans="1:36" s="11" customFormat="1" hidden="1" outlineLevel="3" x14ac:dyDescent="0.3">
      <c r="A26" s="1"/>
      <c r="B26" s="589"/>
      <c r="C26" s="589"/>
      <c r="D26" s="7">
        <f t="shared" si="0"/>
        <v>21</v>
      </c>
      <c r="E26" s="594" t="s">
        <v>670</v>
      </c>
      <c r="F26" s="1"/>
      <c r="G26" s="1"/>
      <c r="H26" s="1"/>
      <c r="I26" s="1"/>
      <c r="J26" s="26"/>
      <c r="K26" s="1"/>
      <c r="L26" s="1"/>
      <c r="M26" s="1"/>
      <c r="N26" s="1"/>
      <c r="O26" s="1"/>
      <c r="P26" s="7"/>
      <c r="Q26" s="7"/>
      <c r="R26" s="7"/>
      <c r="S26" s="7"/>
      <c r="T26" s="7"/>
      <c r="U26" s="7"/>
      <c r="V26" s="7"/>
      <c r="W26" s="7"/>
      <c r="X26" s="7"/>
      <c r="Y26" s="7"/>
      <c r="Z26" s="478"/>
      <c r="AA26" s="13"/>
      <c r="AB26" s="13"/>
      <c r="AC26" s="13"/>
      <c r="AD26" s="13"/>
      <c r="AE26" s="13"/>
      <c r="AF26" s="13"/>
      <c r="AG26" s="13"/>
      <c r="AH26" s="13"/>
      <c r="AI26" s="13"/>
      <c r="AJ26" s="13"/>
    </row>
    <row r="27" spans="1:36" s="11" customFormat="1" hidden="1" outlineLevel="3" x14ac:dyDescent="0.3">
      <c r="A27" s="1"/>
      <c r="B27" s="589"/>
      <c r="C27" s="589"/>
      <c r="D27" s="7">
        <f t="shared" si="0"/>
        <v>22</v>
      </c>
      <c r="E27" s="594" t="s">
        <v>671</v>
      </c>
      <c r="F27" s="1"/>
      <c r="G27" s="1"/>
      <c r="H27" s="1"/>
      <c r="I27" s="1"/>
      <c r="J27" s="26"/>
      <c r="K27" s="1"/>
      <c r="L27" s="1"/>
      <c r="M27" s="1"/>
      <c r="N27" s="1"/>
      <c r="O27" s="1"/>
      <c r="P27" s="7"/>
      <c r="Q27" s="7"/>
      <c r="R27" s="7"/>
      <c r="S27" s="7"/>
      <c r="T27" s="7"/>
      <c r="U27" s="7"/>
      <c r="V27" s="7"/>
      <c r="W27" s="7"/>
      <c r="X27" s="7"/>
      <c r="Y27" s="7"/>
      <c r="Z27" s="478"/>
      <c r="AA27" s="13"/>
      <c r="AB27" s="13"/>
      <c r="AC27" s="13"/>
      <c r="AD27" s="13"/>
      <c r="AE27" s="13"/>
      <c r="AF27" s="13"/>
      <c r="AG27" s="13"/>
      <c r="AH27" s="13"/>
      <c r="AI27" s="13"/>
      <c r="AJ27" s="13"/>
    </row>
    <row r="28" spans="1:36" s="11" customFormat="1" hidden="1" outlineLevel="3" x14ac:dyDescent="0.3">
      <c r="A28" s="1"/>
      <c r="B28" s="589"/>
      <c r="C28" s="589"/>
      <c r="D28" s="7">
        <f t="shared" si="0"/>
        <v>23</v>
      </c>
      <c r="E28" s="594" t="s">
        <v>672</v>
      </c>
      <c r="F28" s="1"/>
      <c r="G28" s="1"/>
      <c r="H28" s="1"/>
      <c r="I28" s="1"/>
      <c r="J28" s="26"/>
      <c r="K28" s="1"/>
      <c r="L28" s="1"/>
      <c r="M28" s="1"/>
      <c r="N28" s="1"/>
      <c r="O28" s="1"/>
      <c r="P28" s="7"/>
      <c r="Q28" s="7"/>
      <c r="R28" s="7"/>
      <c r="S28" s="7"/>
      <c r="T28" s="7"/>
      <c r="U28" s="7"/>
      <c r="V28" s="7"/>
      <c r="W28" s="7"/>
      <c r="X28" s="7"/>
      <c r="Y28" s="7"/>
      <c r="Z28" s="478"/>
      <c r="AA28" s="13"/>
      <c r="AB28" s="13"/>
      <c r="AC28" s="13"/>
      <c r="AD28" s="13"/>
      <c r="AE28" s="13"/>
      <c r="AF28" s="13"/>
      <c r="AG28" s="13"/>
      <c r="AH28" s="13"/>
      <c r="AI28" s="13"/>
      <c r="AJ28" s="13"/>
    </row>
    <row r="29" spans="1:36" s="11" customFormat="1" hidden="1" outlineLevel="3" x14ac:dyDescent="0.3">
      <c r="A29" s="1"/>
      <c r="B29" s="589"/>
      <c r="C29" s="589"/>
      <c r="D29" s="7">
        <f t="shared" si="0"/>
        <v>24</v>
      </c>
      <c r="E29" s="594" t="s">
        <v>673</v>
      </c>
      <c r="F29" s="1"/>
      <c r="G29" s="1"/>
      <c r="H29" s="1"/>
      <c r="I29" s="1"/>
      <c r="J29" s="26"/>
      <c r="K29" s="1"/>
      <c r="L29" s="1"/>
      <c r="M29" s="1"/>
      <c r="N29" s="1"/>
      <c r="O29" s="1"/>
      <c r="P29" s="7"/>
      <c r="Q29" s="7"/>
      <c r="R29" s="7"/>
      <c r="S29" s="7"/>
      <c r="T29" s="7"/>
      <c r="U29" s="7"/>
      <c r="V29" s="7"/>
      <c r="W29" s="7"/>
      <c r="X29" s="7"/>
      <c r="Y29" s="7"/>
      <c r="Z29" s="478"/>
      <c r="AA29" s="13"/>
      <c r="AB29" s="13"/>
      <c r="AC29" s="13"/>
      <c r="AD29" s="13"/>
      <c r="AE29" s="13"/>
      <c r="AF29" s="13"/>
      <c r="AG29" s="13"/>
      <c r="AH29" s="13"/>
      <c r="AI29" s="13"/>
      <c r="AJ29" s="13"/>
    </row>
    <row r="30" spans="1:36" s="11" customFormat="1" hidden="1" outlineLevel="3" x14ac:dyDescent="0.3">
      <c r="A30" s="1"/>
      <c r="B30" s="589"/>
      <c r="C30" s="589"/>
      <c r="D30" s="7">
        <f t="shared" si="0"/>
        <v>25</v>
      </c>
      <c r="E30" s="594" t="s">
        <v>674</v>
      </c>
      <c r="F30" s="1"/>
      <c r="G30" s="1"/>
      <c r="H30" s="1"/>
      <c r="I30" s="1"/>
      <c r="J30" s="26"/>
      <c r="K30" s="1"/>
      <c r="L30" s="1"/>
      <c r="M30" s="1"/>
      <c r="N30" s="1"/>
      <c r="O30" s="1"/>
      <c r="P30" s="7"/>
      <c r="Q30" s="7"/>
      <c r="R30" s="7"/>
      <c r="S30" s="7"/>
      <c r="T30" s="7"/>
      <c r="U30" s="7"/>
      <c r="V30" s="7"/>
      <c r="W30" s="7"/>
      <c r="X30" s="7"/>
      <c r="Y30" s="7"/>
      <c r="Z30" s="478"/>
      <c r="AA30" s="13"/>
      <c r="AB30" s="13"/>
      <c r="AC30" s="13"/>
      <c r="AD30" s="13"/>
      <c r="AE30" s="13"/>
      <c r="AF30" s="13"/>
      <c r="AG30" s="13"/>
      <c r="AH30" s="13"/>
      <c r="AI30" s="13"/>
      <c r="AJ30" s="13"/>
    </row>
    <row r="31" spans="1:36" s="11" customFormat="1" hidden="1" outlineLevel="3" x14ac:dyDescent="0.3">
      <c r="A31" s="1"/>
      <c r="B31" s="589"/>
      <c r="C31" s="589"/>
      <c r="D31" s="7">
        <f t="shared" si="0"/>
        <v>26</v>
      </c>
      <c r="E31" s="594" t="s">
        <v>675</v>
      </c>
      <c r="F31" s="1"/>
      <c r="G31" s="1"/>
      <c r="H31" s="1"/>
      <c r="I31" s="1"/>
      <c r="J31" s="26"/>
      <c r="K31" s="1"/>
      <c r="L31" s="1"/>
      <c r="M31" s="1"/>
      <c r="N31" s="1"/>
      <c r="O31" s="1"/>
      <c r="P31" s="7"/>
      <c r="Q31" s="7"/>
      <c r="R31" s="7"/>
      <c r="S31" s="7"/>
      <c r="T31" s="7"/>
      <c r="U31" s="7"/>
      <c r="V31" s="7"/>
      <c r="W31" s="7"/>
      <c r="X31" s="7"/>
      <c r="Y31" s="7"/>
      <c r="Z31" s="478"/>
      <c r="AA31" s="13"/>
      <c r="AB31" s="13"/>
      <c r="AC31" s="13"/>
      <c r="AD31" s="13"/>
      <c r="AE31" s="13"/>
      <c r="AF31" s="13"/>
      <c r="AG31" s="13"/>
      <c r="AH31" s="13"/>
      <c r="AI31" s="13"/>
      <c r="AJ31" s="13"/>
    </row>
    <row r="32" spans="1:36" s="11" customFormat="1" hidden="1" outlineLevel="3" x14ac:dyDescent="0.3">
      <c r="A32" s="1"/>
      <c r="B32" s="589"/>
      <c r="C32" s="589"/>
      <c r="D32" s="7">
        <f t="shared" si="0"/>
        <v>27</v>
      </c>
      <c r="E32" s="594" t="s">
        <v>676</v>
      </c>
      <c r="F32" s="1"/>
      <c r="G32" s="1"/>
      <c r="H32" s="1"/>
      <c r="I32" s="1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478"/>
      <c r="AA32" s="13"/>
      <c r="AB32" s="13"/>
      <c r="AC32" s="13"/>
      <c r="AD32" s="13"/>
      <c r="AE32" s="13"/>
      <c r="AF32" s="13"/>
      <c r="AG32" s="13"/>
      <c r="AH32" s="13"/>
      <c r="AI32" s="13"/>
      <c r="AJ32" s="13"/>
    </row>
    <row r="33" spans="1:36" s="11" customFormat="1" hidden="1" outlineLevel="3" x14ac:dyDescent="0.3">
      <c r="A33" s="1"/>
      <c r="B33" s="589"/>
      <c r="C33" s="589"/>
      <c r="D33" s="7">
        <f t="shared" si="0"/>
        <v>28</v>
      </c>
      <c r="E33" s="594" t="s">
        <v>677</v>
      </c>
      <c r="F33" s="1"/>
      <c r="G33" s="1"/>
      <c r="H33" s="1"/>
      <c r="I33" s="1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478"/>
      <c r="AA33" s="13"/>
      <c r="AB33" s="13"/>
      <c r="AC33" s="13"/>
      <c r="AD33" s="13"/>
      <c r="AE33" s="13"/>
      <c r="AF33" s="13"/>
      <c r="AG33" s="13"/>
      <c r="AH33" s="13"/>
      <c r="AI33" s="13"/>
      <c r="AJ33" s="13"/>
    </row>
    <row r="34" spans="1:36" s="11" customFormat="1" hidden="1" outlineLevel="3" x14ac:dyDescent="0.3">
      <c r="A34" s="1"/>
      <c r="B34" s="589"/>
      <c r="C34" s="589"/>
      <c r="D34" s="7">
        <f t="shared" si="0"/>
        <v>29</v>
      </c>
      <c r="E34" s="594" t="s">
        <v>678</v>
      </c>
      <c r="F34" s="1"/>
      <c r="G34" s="1"/>
      <c r="H34" s="1"/>
      <c r="I34" s="1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478"/>
      <c r="AA34" s="13"/>
      <c r="AB34" s="13"/>
      <c r="AC34" s="13"/>
      <c r="AD34" s="13"/>
      <c r="AE34" s="13"/>
      <c r="AF34" s="13"/>
      <c r="AG34" s="13"/>
      <c r="AH34" s="13"/>
      <c r="AI34" s="13"/>
      <c r="AJ34" s="13"/>
    </row>
    <row r="35" spans="1:36" s="11" customFormat="1" hidden="1" outlineLevel="3" x14ac:dyDescent="0.3">
      <c r="A35" s="1"/>
      <c r="B35" s="589"/>
      <c r="C35" s="589"/>
      <c r="D35" s="7">
        <f t="shared" si="0"/>
        <v>30</v>
      </c>
      <c r="E35" s="594" t="s">
        <v>679</v>
      </c>
      <c r="F35" s="1"/>
      <c r="G35" s="1"/>
      <c r="H35" s="1"/>
      <c r="I35" s="1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478"/>
      <c r="AA35" s="13"/>
      <c r="AB35" s="13"/>
      <c r="AC35" s="13"/>
      <c r="AD35" s="13"/>
      <c r="AE35" s="13"/>
      <c r="AF35" s="13"/>
      <c r="AG35" s="13"/>
      <c r="AH35" s="13"/>
      <c r="AI35" s="13"/>
      <c r="AJ35" s="13"/>
    </row>
    <row r="36" spans="1:36" s="11" customFormat="1" hidden="1" outlineLevel="3" x14ac:dyDescent="0.3">
      <c r="A36" s="1"/>
      <c r="B36" s="589"/>
      <c r="C36" s="589"/>
      <c r="D36" s="7">
        <f t="shared" si="0"/>
        <v>31</v>
      </c>
      <c r="E36" s="594" t="s">
        <v>680</v>
      </c>
      <c r="F36" s="1"/>
      <c r="G36" s="1"/>
      <c r="H36" s="1"/>
      <c r="I36" s="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478"/>
      <c r="AA36" s="13"/>
      <c r="AB36" s="13"/>
      <c r="AC36" s="13"/>
      <c r="AD36" s="13"/>
      <c r="AE36" s="13"/>
      <c r="AF36" s="13"/>
      <c r="AG36" s="13"/>
      <c r="AH36" s="13"/>
      <c r="AI36" s="13"/>
      <c r="AJ36" s="13"/>
    </row>
    <row r="37" spans="1:36" s="11" customFormat="1" hidden="1" outlineLevel="3" x14ac:dyDescent="0.3">
      <c r="A37" s="1"/>
      <c r="B37" s="589"/>
      <c r="C37" s="589"/>
      <c r="D37" s="7">
        <f t="shared" si="0"/>
        <v>32</v>
      </c>
      <c r="E37" s="594" t="s">
        <v>681</v>
      </c>
      <c r="F37" s="1"/>
      <c r="G37" s="1"/>
      <c r="H37" s="1"/>
      <c r="I37" s="1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478"/>
      <c r="AA37" s="13"/>
      <c r="AB37" s="13"/>
      <c r="AC37" s="13"/>
      <c r="AD37" s="13"/>
      <c r="AE37" s="13"/>
      <c r="AF37" s="13"/>
      <c r="AG37" s="13"/>
      <c r="AH37" s="13"/>
      <c r="AI37" s="13"/>
      <c r="AJ37" s="13"/>
    </row>
    <row r="38" spans="1:36" s="11" customFormat="1" hidden="1" outlineLevel="3" x14ac:dyDescent="0.3">
      <c r="A38" s="1"/>
      <c r="B38" s="589"/>
      <c r="C38" s="589"/>
      <c r="D38" s="7">
        <f t="shared" si="0"/>
        <v>33</v>
      </c>
      <c r="E38" s="594" t="s">
        <v>682</v>
      </c>
      <c r="F38" s="1"/>
      <c r="G38" s="1"/>
      <c r="H38" s="1"/>
      <c r="I38" s="1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478"/>
      <c r="AA38" s="13"/>
      <c r="AB38" s="13"/>
      <c r="AC38" s="13"/>
      <c r="AD38" s="13"/>
      <c r="AE38" s="13"/>
      <c r="AF38" s="13"/>
      <c r="AG38" s="13"/>
      <c r="AH38" s="13"/>
      <c r="AI38" s="13"/>
      <c r="AJ38" s="13"/>
    </row>
    <row r="39" spans="1:36" s="11" customFormat="1" hidden="1" outlineLevel="3" x14ac:dyDescent="0.3">
      <c r="A39" s="1"/>
      <c r="B39" s="589"/>
      <c r="C39" s="589"/>
      <c r="D39" s="7">
        <f t="shared" ref="D39:D60" si="1">D38+1</f>
        <v>34</v>
      </c>
      <c r="E39" s="594" t="s">
        <v>683</v>
      </c>
      <c r="F39" s="1"/>
      <c r="G39" s="1"/>
      <c r="H39" s="1"/>
      <c r="I39" s="1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478"/>
      <c r="AA39" s="13"/>
      <c r="AB39" s="13"/>
      <c r="AC39" s="13"/>
      <c r="AD39" s="13"/>
      <c r="AE39" s="13"/>
      <c r="AF39" s="13"/>
      <c r="AG39" s="13"/>
      <c r="AH39" s="13"/>
      <c r="AI39" s="13"/>
      <c r="AJ39" s="13"/>
    </row>
    <row r="40" spans="1:36" s="11" customFormat="1" hidden="1" outlineLevel="3" x14ac:dyDescent="0.3">
      <c r="A40" s="1"/>
      <c r="B40" s="589"/>
      <c r="C40" s="589"/>
      <c r="D40" s="7">
        <f t="shared" si="1"/>
        <v>35</v>
      </c>
      <c r="E40" s="594" t="s">
        <v>684</v>
      </c>
      <c r="F40" s="1"/>
      <c r="G40" s="1"/>
      <c r="H40" s="1"/>
      <c r="I40" s="1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478"/>
      <c r="AA40" s="13"/>
      <c r="AB40" s="13"/>
      <c r="AC40" s="13"/>
      <c r="AD40" s="13"/>
      <c r="AE40" s="13"/>
      <c r="AF40" s="13"/>
      <c r="AG40" s="13"/>
      <c r="AH40" s="13"/>
      <c r="AI40" s="13"/>
      <c r="AJ40" s="13"/>
    </row>
    <row r="41" spans="1:36" s="11" customFormat="1" hidden="1" outlineLevel="3" x14ac:dyDescent="0.3">
      <c r="A41" s="1"/>
      <c r="B41" s="589"/>
      <c r="C41" s="589"/>
      <c r="D41" s="7">
        <f t="shared" si="1"/>
        <v>36</v>
      </c>
      <c r="E41" s="594" t="s">
        <v>685</v>
      </c>
      <c r="F41" s="1"/>
      <c r="G41" s="1"/>
      <c r="H41" s="1"/>
      <c r="I41" s="1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478"/>
      <c r="AA41" s="13"/>
      <c r="AB41" s="13"/>
      <c r="AC41" s="13"/>
      <c r="AD41" s="13"/>
      <c r="AE41" s="13"/>
      <c r="AF41" s="13"/>
      <c r="AG41" s="13"/>
      <c r="AH41" s="13"/>
      <c r="AI41" s="13"/>
      <c r="AJ41" s="13"/>
    </row>
    <row r="42" spans="1:36" s="11" customFormat="1" hidden="1" outlineLevel="3" x14ac:dyDescent="0.3">
      <c r="A42" s="1"/>
      <c r="B42" s="589"/>
      <c r="C42" s="589"/>
      <c r="D42" s="7">
        <f t="shared" si="1"/>
        <v>37</v>
      </c>
      <c r="E42" s="594" t="s">
        <v>686</v>
      </c>
      <c r="F42" s="1"/>
      <c r="G42" s="1"/>
      <c r="H42" s="1"/>
      <c r="I42" s="1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478"/>
      <c r="AA42" s="13"/>
      <c r="AB42" s="13"/>
      <c r="AC42" s="13"/>
      <c r="AD42" s="13"/>
      <c r="AE42" s="13"/>
      <c r="AF42" s="13"/>
      <c r="AG42" s="13"/>
      <c r="AH42" s="13"/>
      <c r="AI42" s="13"/>
      <c r="AJ42" s="13"/>
    </row>
    <row r="43" spans="1:36" s="11" customFormat="1" hidden="1" outlineLevel="3" x14ac:dyDescent="0.3">
      <c r="A43" s="1"/>
      <c r="B43" s="589"/>
      <c r="C43" s="589"/>
      <c r="D43" s="7">
        <f t="shared" si="1"/>
        <v>38</v>
      </c>
      <c r="E43" s="594" t="s">
        <v>687</v>
      </c>
      <c r="F43" s="1"/>
      <c r="G43" s="1"/>
      <c r="H43" s="1"/>
      <c r="I43" s="1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478"/>
      <c r="AA43" s="13"/>
      <c r="AB43" s="13"/>
      <c r="AC43" s="13"/>
      <c r="AD43" s="13"/>
      <c r="AE43" s="13"/>
      <c r="AF43" s="13"/>
      <c r="AG43" s="13"/>
      <c r="AH43" s="13"/>
      <c r="AI43" s="13"/>
      <c r="AJ43" s="13"/>
    </row>
    <row r="44" spans="1:36" s="11" customFormat="1" hidden="1" outlineLevel="3" x14ac:dyDescent="0.3">
      <c r="A44" s="1"/>
      <c r="B44" s="589"/>
      <c r="C44" s="589"/>
      <c r="D44" s="7">
        <f t="shared" si="1"/>
        <v>39</v>
      </c>
      <c r="E44" s="594" t="s">
        <v>688</v>
      </c>
      <c r="F44" s="1"/>
      <c r="G44" s="1"/>
      <c r="H44" s="1"/>
      <c r="I44" s="1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478"/>
      <c r="AA44" s="13"/>
      <c r="AB44" s="13"/>
      <c r="AC44" s="13"/>
      <c r="AD44" s="13"/>
      <c r="AE44" s="13"/>
      <c r="AF44" s="13"/>
      <c r="AG44" s="13"/>
      <c r="AH44" s="13"/>
      <c r="AI44" s="13"/>
      <c r="AJ44" s="13"/>
    </row>
    <row r="45" spans="1:36" s="11" customFormat="1" hidden="1" outlineLevel="3" x14ac:dyDescent="0.3">
      <c r="A45" s="1"/>
      <c r="B45" s="589"/>
      <c r="C45" s="589"/>
      <c r="D45" s="7">
        <f t="shared" si="1"/>
        <v>40</v>
      </c>
      <c r="E45" s="594" t="s">
        <v>689</v>
      </c>
      <c r="F45" s="1"/>
      <c r="G45" s="1"/>
      <c r="H45" s="1"/>
      <c r="I45" s="1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478"/>
      <c r="AA45" s="13"/>
      <c r="AB45" s="13"/>
      <c r="AC45" s="13"/>
      <c r="AD45" s="13"/>
      <c r="AE45" s="13"/>
      <c r="AF45" s="13"/>
      <c r="AG45" s="13"/>
      <c r="AH45" s="13"/>
      <c r="AI45" s="13"/>
      <c r="AJ45" s="13"/>
    </row>
    <row r="46" spans="1:36" s="11" customFormat="1" hidden="1" outlineLevel="3" x14ac:dyDescent="0.3">
      <c r="A46" s="1"/>
      <c r="B46" s="589"/>
      <c r="C46" s="589"/>
      <c r="D46" s="7">
        <f t="shared" si="1"/>
        <v>41</v>
      </c>
      <c r="E46" s="594" t="s">
        <v>690</v>
      </c>
      <c r="F46" s="1"/>
      <c r="G46" s="1"/>
      <c r="H46" s="1"/>
      <c r="I46" s="1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478"/>
      <c r="AA46" s="13"/>
      <c r="AB46" s="13"/>
      <c r="AC46" s="13"/>
      <c r="AD46" s="13"/>
      <c r="AE46" s="13"/>
      <c r="AF46" s="13"/>
      <c r="AG46" s="13"/>
      <c r="AH46" s="13"/>
      <c r="AI46" s="13"/>
      <c r="AJ46" s="13"/>
    </row>
    <row r="47" spans="1:36" s="11" customFormat="1" hidden="1" outlineLevel="3" x14ac:dyDescent="0.3">
      <c r="A47" s="1"/>
      <c r="B47" s="589"/>
      <c r="C47" s="589"/>
      <c r="D47" s="7">
        <f t="shared" si="1"/>
        <v>42</v>
      </c>
      <c r="E47" s="594" t="s">
        <v>691</v>
      </c>
      <c r="F47" s="1"/>
      <c r="G47" s="1"/>
      <c r="H47" s="1"/>
      <c r="I47" s="1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478"/>
      <c r="AA47" s="13"/>
      <c r="AB47" s="13"/>
      <c r="AC47" s="13"/>
      <c r="AD47" s="13"/>
      <c r="AE47" s="13"/>
      <c r="AF47" s="13"/>
      <c r="AG47" s="13"/>
      <c r="AH47" s="13"/>
      <c r="AI47" s="13"/>
      <c r="AJ47" s="13"/>
    </row>
    <row r="48" spans="1:36" s="11" customFormat="1" hidden="1" outlineLevel="3" x14ac:dyDescent="0.3">
      <c r="A48" s="1"/>
      <c r="B48" s="589"/>
      <c r="C48" s="589"/>
      <c r="D48" s="7">
        <f t="shared" si="1"/>
        <v>43</v>
      </c>
      <c r="E48" s="594" t="s">
        <v>692</v>
      </c>
      <c r="F48" s="1"/>
      <c r="G48" s="1"/>
      <c r="H48" s="1"/>
      <c r="I48" s="1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478"/>
      <c r="AA48" s="13"/>
      <c r="AB48" s="13"/>
      <c r="AC48" s="13"/>
      <c r="AD48" s="13"/>
      <c r="AE48" s="13"/>
      <c r="AF48" s="13"/>
      <c r="AG48" s="13"/>
      <c r="AH48" s="13"/>
      <c r="AI48" s="13"/>
      <c r="AJ48" s="13"/>
    </row>
    <row r="49" spans="1:36" s="11" customFormat="1" hidden="1" outlineLevel="3" x14ac:dyDescent="0.3">
      <c r="A49" s="1"/>
      <c r="B49" s="589"/>
      <c r="C49" s="589"/>
      <c r="D49" s="7">
        <f t="shared" si="1"/>
        <v>44</v>
      </c>
      <c r="E49" s="594" t="s">
        <v>693</v>
      </c>
      <c r="F49" s="1"/>
      <c r="G49" s="1"/>
      <c r="H49" s="1"/>
      <c r="I49" s="1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478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1:36" s="11" customFormat="1" hidden="1" outlineLevel="3" x14ac:dyDescent="0.3">
      <c r="A50" s="1"/>
      <c r="B50" s="589"/>
      <c r="C50" s="589"/>
      <c r="D50" s="7">
        <f t="shared" si="1"/>
        <v>45</v>
      </c>
      <c r="E50" s="594" t="s">
        <v>694</v>
      </c>
      <c r="F50" s="1"/>
      <c r="G50" s="1"/>
      <c r="H50" s="1"/>
      <c r="I50" s="1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478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1:36" s="11" customFormat="1" hidden="1" outlineLevel="3" x14ac:dyDescent="0.3">
      <c r="A51" s="1"/>
      <c r="B51" s="589"/>
      <c r="C51" s="589"/>
      <c r="D51" s="7">
        <f t="shared" si="1"/>
        <v>46</v>
      </c>
      <c r="E51" s="594" t="s">
        <v>695</v>
      </c>
      <c r="F51" s="1"/>
      <c r="G51" s="1"/>
      <c r="H51" s="1"/>
      <c r="I51" s="1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478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36" s="11" customFormat="1" hidden="1" outlineLevel="3" x14ac:dyDescent="0.3">
      <c r="A52" s="1"/>
      <c r="B52" s="589"/>
      <c r="C52" s="589"/>
      <c r="D52" s="7">
        <f t="shared" si="1"/>
        <v>47</v>
      </c>
      <c r="E52" s="594" t="s">
        <v>696</v>
      </c>
      <c r="F52" s="1"/>
      <c r="G52" s="1"/>
      <c r="H52" s="1"/>
      <c r="I52" s="1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478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1:36" s="11" customFormat="1" hidden="1" outlineLevel="3" x14ac:dyDescent="0.3">
      <c r="A53" s="1"/>
      <c r="B53" s="589"/>
      <c r="C53" s="589"/>
      <c r="D53" s="7">
        <f t="shared" si="1"/>
        <v>48</v>
      </c>
      <c r="E53" s="594" t="s">
        <v>697</v>
      </c>
      <c r="F53" s="1"/>
      <c r="G53" s="1"/>
      <c r="H53" s="1"/>
      <c r="I53" s="1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478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1:36" s="11" customFormat="1" hidden="1" outlineLevel="3" x14ac:dyDescent="0.3">
      <c r="A54" s="1"/>
      <c r="B54" s="589"/>
      <c r="C54" s="589"/>
      <c r="D54" s="7">
        <f t="shared" si="1"/>
        <v>49</v>
      </c>
      <c r="E54" s="594" t="s">
        <v>698</v>
      </c>
      <c r="F54" s="1"/>
      <c r="G54" s="1"/>
      <c r="H54" s="1"/>
      <c r="I54" s="1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478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1:36" s="11" customFormat="1" hidden="1" outlineLevel="3" x14ac:dyDescent="0.3">
      <c r="A55" s="1"/>
      <c r="B55" s="589"/>
      <c r="C55" s="589"/>
      <c r="D55" s="7">
        <f t="shared" si="1"/>
        <v>50</v>
      </c>
      <c r="E55" s="594" t="s">
        <v>699</v>
      </c>
      <c r="F55" s="1"/>
      <c r="G55" s="1"/>
      <c r="H55" s="1"/>
      <c r="I55" s="1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478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1:36" s="11" customFormat="1" hidden="1" outlineLevel="3" x14ac:dyDescent="0.3">
      <c r="A56" s="1"/>
      <c r="B56" s="589"/>
      <c r="C56" s="589"/>
      <c r="D56" s="7">
        <f t="shared" si="1"/>
        <v>51</v>
      </c>
      <c r="E56" s="594" t="s">
        <v>700</v>
      </c>
      <c r="F56" s="1"/>
      <c r="G56" s="1"/>
      <c r="H56" s="1"/>
      <c r="I56" s="1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478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1:36" s="11" customFormat="1" hidden="1" outlineLevel="3" x14ac:dyDescent="0.3">
      <c r="A57" s="1"/>
      <c r="B57" s="589"/>
      <c r="C57" s="589"/>
      <c r="D57" s="7">
        <f t="shared" si="1"/>
        <v>52</v>
      </c>
      <c r="E57" s="594" t="s">
        <v>701</v>
      </c>
      <c r="F57" s="1"/>
      <c r="G57" s="1"/>
      <c r="H57" s="1"/>
      <c r="I57" s="1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478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1:36" s="11" customFormat="1" hidden="1" outlineLevel="3" x14ac:dyDescent="0.3">
      <c r="A58" s="1"/>
      <c r="B58" s="589"/>
      <c r="C58" s="589"/>
      <c r="D58" s="7">
        <f t="shared" si="1"/>
        <v>53</v>
      </c>
      <c r="E58" s="594" t="s">
        <v>12</v>
      </c>
      <c r="F58" s="1"/>
      <c r="G58" s="1"/>
      <c r="H58" s="1"/>
      <c r="I58" s="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478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1:36" s="11" customFormat="1" hidden="1" outlineLevel="3" x14ac:dyDescent="0.3">
      <c r="A59" s="1"/>
      <c r="B59" s="589"/>
      <c r="C59" s="589"/>
      <c r="D59" s="7">
        <f t="shared" si="1"/>
        <v>54</v>
      </c>
      <c r="E59" s="594" t="s">
        <v>702</v>
      </c>
      <c r="F59" s="1"/>
      <c r="G59" s="1"/>
      <c r="H59" s="1"/>
      <c r="I59" s="1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478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1:36" s="11" customFormat="1" ht="19.5" hidden="1" outlineLevel="3" thickBot="1" x14ac:dyDescent="0.35">
      <c r="A60" s="1"/>
      <c r="B60" s="589"/>
      <c r="C60" s="589"/>
      <c r="D60" s="7">
        <f t="shared" si="1"/>
        <v>55</v>
      </c>
      <c r="E60" s="594" t="s">
        <v>12</v>
      </c>
      <c r="F60" s="1"/>
      <c r="G60" s="1"/>
      <c r="H60" s="1"/>
      <c r="I60" s="1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478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1:36" s="11" customFormat="1" ht="30" customHeight="1" thickTop="1" thickBot="1" x14ac:dyDescent="0.35">
      <c r="A61" s="1"/>
      <c r="B61" s="587" t="s">
        <v>1123</v>
      </c>
      <c r="C61" s="588"/>
      <c r="D61" s="7"/>
      <c r="E61" s="593" t="s">
        <v>1069</v>
      </c>
      <c r="F61" s="32"/>
      <c r="G61" s="527" t="s">
        <v>14</v>
      </c>
      <c r="H61" s="1"/>
      <c r="I61" s="33"/>
      <c r="J61" s="26"/>
      <c r="K61" s="1"/>
      <c r="L61" s="1"/>
      <c r="M61" s="1"/>
      <c r="N61" s="1"/>
      <c r="O61" s="1"/>
      <c r="P61" s="7"/>
      <c r="Q61" s="7"/>
      <c r="R61" s="7"/>
      <c r="S61" s="7"/>
      <c r="T61" s="7"/>
      <c r="U61" s="7"/>
      <c r="V61" s="7"/>
      <c r="W61" s="34" t="s">
        <v>61</v>
      </c>
      <c r="X61" s="7"/>
      <c r="Y61" s="7"/>
      <c r="Z61" s="479" t="s">
        <v>1122</v>
      </c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1:36" s="416" customFormat="1" ht="30.75" customHeight="1" thickTop="1" thickBot="1" x14ac:dyDescent="0.4">
      <c r="A62" s="412"/>
      <c r="B62" s="591" t="s">
        <v>1114</v>
      </c>
      <c r="C62" s="592"/>
      <c r="D62" s="402"/>
      <c r="E62" s="595" t="s">
        <v>1200</v>
      </c>
      <c r="F62" s="412"/>
      <c r="G62" s="527" t="s">
        <v>14</v>
      </c>
      <c r="H62" s="412" t="b">
        <f>OR(ISNUMBER(MATCH("*@*.???",E62,0)),ISNUMBER(MATCH("*@*.??",E62,0)))</f>
        <v>0</v>
      </c>
      <c r="I62" s="417" t="str">
        <f>B62&amp;" "&amp;$B$65</f>
        <v>e-mail del autor Estudio realizado por:</v>
      </c>
      <c r="J62" s="431" t="s">
        <v>1137</v>
      </c>
      <c r="K62" s="412"/>
      <c r="L62" s="412"/>
      <c r="M62" s="412"/>
      <c r="N62" s="412"/>
      <c r="O62" s="412"/>
      <c r="P62" s="402"/>
      <c r="Q62" s="402"/>
      <c r="R62" s="402"/>
      <c r="S62" s="402"/>
      <c r="T62" s="402"/>
      <c r="U62" s="402"/>
      <c r="V62" s="402"/>
      <c r="W62" s="402"/>
      <c r="X62" s="529" t="str">
        <f>IF(H62,"","Introduce un mail correcto
")</f>
        <v xml:space="preserve">Introduce un mail correcto
</v>
      </c>
      <c r="Y62" s="402" t="str">
        <f>IF(E62="","",E62&amp;"
")</f>
        <v xml:space="preserve">PON AQUÍ TU MAIL
</v>
      </c>
      <c r="Z62" s="565" t="s">
        <v>1140</v>
      </c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</row>
    <row r="63" spans="1:36" s="11" customFormat="1" ht="30" customHeight="1" thickTop="1" thickBot="1" x14ac:dyDescent="0.35">
      <c r="A63" s="1"/>
      <c r="B63" s="506" t="s">
        <v>727</v>
      </c>
      <c r="C63" s="507"/>
      <c r="D63" s="7"/>
      <c r="E63" s="562" t="s">
        <v>6</v>
      </c>
      <c r="F63" s="32"/>
      <c r="G63" s="32"/>
      <c r="H63" s="1"/>
      <c r="I63" s="1"/>
      <c r="J63" s="26"/>
      <c r="K63" s="1"/>
      <c r="L63" s="1"/>
      <c r="M63" s="1"/>
      <c r="N63" s="1"/>
      <c r="O63" s="1"/>
      <c r="P63" s="7"/>
      <c r="Q63" s="7"/>
      <c r="R63" s="7"/>
      <c r="S63" s="7"/>
      <c r="T63" s="7"/>
      <c r="U63" s="7"/>
      <c r="V63" s="7"/>
      <c r="W63" s="34"/>
      <c r="X63" s="7"/>
      <c r="Y63" s="7"/>
      <c r="Z63" s="479" t="s">
        <v>7</v>
      </c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1:36" s="11" customFormat="1" ht="30" customHeight="1" thickTop="1" thickBot="1" x14ac:dyDescent="0.35">
      <c r="A64" s="1"/>
      <c r="B64" s="506" t="s">
        <v>8</v>
      </c>
      <c r="C64" s="508"/>
      <c r="D64" s="35"/>
      <c r="E64" s="563" t="s">
        <v>6</v>
      </c>
      <c r="F64" s="32"/>
      <c r="G64" s="32"/>
      <c r="H64" s="36"/>
      <c r="I64" s="560" t="b">
        <f>OR(ISNUMBER(MATCH("*\*",E5,0)),ISNUMBER(MATCH("*/*",E5,0)),ISNUMBER(MATCH("*:*",E5,0)),ISNUMBER(MATCH("*;*",E5,0)),ISNUMBER(MATCH("?",E5,0)),ISNUMBER(MATCH("*&lt;*",E5,0)),ISNUMBER(MATCH("*&gt;*",E5,0)),ISNUMBER(MATCH("*|*",E5,0)),ISNUMBER(MATCH("",E5,0)),ISNUMBER(MATCH("*¿*",E5,0)))</f>
        <v>0</v>
      </c>
      <c r="J64" s="561" t="str">
        <f>IF(I64,"El nombre no debe incluir caracteres especiales tipo raros / ?¿ \ etc.
","")</f>
        <v/>
      </c>
      <c r="K64" s="36"/>
      <c r="L64" s="36"/>
      <c r="M64" s="36"/>
      <c r="N64" s="36"/>
      <c r="O64" s="36"/>
      <c r="P64" s="35"/>
      <c r="Q64" s="35"/>
      <c r="R64" s="35"/>
      <c r="S64" s="35"/>
      <c r="T64" s="35"/>
      <c r="U64" s="35"/>
      <c r="V64" s="35"/>
      <c r="W64" s="37"/>
      <c r="X64" s="35"/>
      <c r="Y64" s="35"/>
      <c r="Z64" s="479" t="s">
        <v>1121</v>
      </c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1:36" s="31" customFormat="1" ht="30" customHeight="1" thickTop="1" thickBot="1" x14ac:dyDescent="0.45">
      <c r="A65" s="20"/>
      <c r="B65" s="58" t="s">
        <v>33</v>
      </c>
      <c r="C65" s="47"/>
      <c r="D65" s="22"/>
      <c r="E65" s="399"/>
      <c r="F65" s="22"/>
      <c r="G65" s="600" t="s">
        <v>1156</v>
      </c>
      <c r="H65" s="24"/>
      <c r="I65" s="25"/>
      <c r="J65" s="26"/>
      <c r="K65" s="27"/>
      <c r="L65" s="27"/>
      <c r="M65" s="27"/>
      <c r="N65" s="27"/>
      <c r="O65" s="27"/>
      <c r="P65" s="28"/>
      <c r="Q65" s="28"/>
      <c r="R65" s="28"/>
      <c r="S65" s="28"/>
      <c r="T65" s="28"/>
      <c r="U65" s="28"/>
      <c r="V65" s="28"/>
      <c r="W65" s="29" t="s">
        <v>34</v>
      </c>
      <c r="X65" s="28"/>
      <c r="Y65" s="28" t="str">
        <f>Y70&amp;Y68&amp;Y69&amp;Y71&amp;Y62</f>
        <v xml:space="preserve">-
-
PROVINCIA
PON AQUÍ TU MAIL
</v>
      </c>
      <c r="Z65" s="485" t="s">
        <v>1120</v>
      </c>
      <c r="AA65" s="30"/>
      <c r="AB65" s="30"/>
      <c r="AC65" s="30"/>
      <c r="AD65" s="30"/>
      <c r="AE65" s="30"/>
      <c r="AF65" s="30"/>
      <c r="AG65" s="30"/>
      <c r="AH65" s="30"/>
      <c r="AI65" s="30"/>
      <c r="AJ65" s="30"/>
    </row>
    <row r="66" spans="1:36" s="11" customFormat="1" ht="4.1500000000000004" customHeight="1" thickBot="1" x14ac:dyDescent="0.35">
      <c r="A66" s="1"/>
      <c r="B66" s="7"/>
      <c r="C66" s="7"/>
      <c r="D66" s="7"/>
      <c r="E66" s="393" t="s">
        <v>400</v>
      </c>
      <c r="F66" s="1"/>
      <c r="G66" s="1"/>
      <c r="H66" s="1"/>
      <c r="I66" s="1"/>
      <c r="J66" s="26"/>
      <c r="K66" s="1"/>
      <c r="L66" s="1"/>
      <c r="M66" s="1"/>
      <c r="N66" s="1"/>
      <c r="O66" s="1"/>
      <c r="P66" s="7"/>
      <c r="Q66" s="7"/>
      <c r="R66" s="7"/>
      <c r="S66" s="7"/>
      <c r="T66" s="7"/>
      <c r="U66" s="7"/>
      <c r="V66" s="7"/>
      <c r="W66" s="7"/>
      <c r="X66" s="7"/>
      <c r="Y66" s="7"/>
      <c r="Z66" s="478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1:36" s="416" customFormat="1" ht="24.95" customHeight="1" thickTop="1" thickBot="1" x14ac:dyDescent="0.35">
      <c r="A67" s="412"/>
      <c r="B67" s="400" t="s">
        <v>1119</v>
      </c>
      <c r="C67" s="401"/>
      <c r="D67" s="402"/>
      <c r="E67" s="61" t="s">
        <v>16</v>
      </c>
      <c r="F67" s="413"/>
      <c r="G67" s="601" t="s">
        <v>14</v>
      </c>
      <c r="H67" s="412"/>
      <c r="I67" s="417" t="str">
        <f t="shared" ref="I67:I71" si="2">B67&amp;" "&amp;$B$65</f>
        <v>Actividad del autor Estudio realizado por:</v>
      </c>
      <c r="J67" s="429" t="s">
        <v>12</v>
      </c>
      <c r="K67" s="412"/>
      <c r="L67" s="412"/>
      <c r="M67" s="412"/>
      <c r="N67" s="412"/>
      <c r="O67" s="412"/>
      <c r="P67" s="402"/>
      <c r="Q67" s="402"/>
      <c r="R67" s="402"/>
      <c r="S67" s="402"/>
      <c r="T67" s="402"/>
      <c r="U67" s="402"/>
      <c r="V67" s="402"/>
      <c r="W67" s="414"/>
      <c r="X67" s="402"/>
      <c r="Y67" s="402" t="str">
        <f t="shared" ref="Y67:Y71" si="3">IF(E67="","",E67&amp;"
")</f>
        <v xml:space="preserve">Distribuidor
</v>
      </c>
      <c r="Z67" s="615" t="s">
        <v>1063</v>
      </c>
      <c r="AA67" s="415"/>
      <c r="AB67" s="415"/>
      <c r="AC67" s="415"/>
      <c r="AD67" s="415"/>
      <c r="AE67" s="415"/>
      <c r="AF67" s="415"/>
      <c r="AG67" s="415"/>
      <c r="AH67" s="415"/>
      <c r="AI67" s="415"/>
      <c r="AJ67" s="415"/>
    </row>
    <row r="68" spans="1:36" s="416" customFormat="1" ht="24.95" customHeight="1" thickTop="1" thickBot="1" x14ac:dyDescent="0.35">
      <c r="A68" s="412"/>
      <c r="B68" s="400" t="s">
        <v>1118</v>
      </c>
      <c r="C68" s="401"/>
      <c r="D68" s="402"/>
      <c r="E68" s="61" t="s">
        <v>12</v>
      </c>
      <c r="F68" s="413"/>
      <c r="G68" s="601" t="s">
        <v>14</v>
      </c>
      <c r="H68" s="412"/>
      <c r="I68" s="417" t="str">
        <f t="shared" si="2"/>
        <v>Nombre o Razón Social del autor Estudio realizado por:</v>
      </c>
      <c r="J68" s="427" t="s">
        <v>35</v>
      </c>
      <c r="K68" s="412"/>
      <c r="L68" s="412"/>
      <c r="M68" s="412"/>
      <c r="N68" s="412"/>
      <c r="O68" s="412"/>
      <c r="P68" s="402"/>
      <c r="Q68" s="402"/>
      <c r="R68" s="402"/>
      <c r="S68" s="402"/>
      <c r="T68" s="402"/>
      <c r="U68" s="402"/>
      <c r="V68" s="402"/>
      <c r="W68" s="402"/>
      <c r="X68" s="402"/>
      <c r="Y68" s="402" t="str">
        <f t="shared" si="3"/>
        <v xml:space="preserve">-
</v>
      </c>
      <c r="Z68" s="6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</row>
    <row r="69" spans="1:36" s="416" customFormat="1" ht="24.95" customHeight="1" thickTop="1" thickBot="1" x14ac:dyDescent="0.35">
      <c r="A69" s="412"/>
      <c r="B69" s="400" t="s">
        <v>1117</v>
      </c>
      <c r="C69" s="401"/>
      <c r="D69" s="402"/>
      <c r="E69" s="61" t="s">
        <v>1069</v>
      </c>
      <c r="F69" s="413"/>
      <c r="G69" s="601" t="s">
        <v>14</v>
      </c>
      <c r="H69" s="412"/>
      <c r="I69" s="417" t="str">
        <f t="shared" si="2"/>
        <v>Provincia del autor Estudio realizado por:</v>
      </c>
      <c r="J69" s="427" t="s">
        <v>12</v>
      </c>
      <c r="K69" s="412"/>
      <c r="L69" s="412"/>
      <c r="M69" s="412"/>
      <c r="N69" s="412"/>
      <c r="O69" s="412"/>
      <c r="P69" s="402"/>
      <c r="Q69" s="402"/>
      <c r="R69" s="402"/>
      <c r="S69" s="402"/>
      <c r="T69" s="402"/>
      <c r="U69" s="402"/>
      <c r="V69" s="402"/>
      <c r="W69" s="402"/>
      <c r="X69" s="402"/>
      <c r="Y69" s="402" t="str">
        <f t="shared" si="3"/>
        <v xml:space="preserve">PROVINCIA
</v>
      </c>
      <c r="Z69" s="615"/>
      <c r="AA69" s="415"/>
      <c r="AB69" s="415"/>
      <c r="AC69" s="415"/>
      <c r="AD69" s="415"/>
      <c r="AE69" s="415"/>
      <c r="AF69" s="415"/>
      <c r="AG69" s="415"/>
      <c r="AH69" s="415"/>
      <c r="AI69" s="415"/>
      <c r="AJ69" s="415"/>
    </row>
    <row r="70" spans="1:36" s="416" customFormat="1" ht="24.95" customHeight="1" thickTop="1" thickBot="1" x14ac:dyDescent="0.35">
      <c r="A70" s="412"/>
      <c r="B70" s="400" t="s">
        <v>1116</v>
      </c>
      <c r="C70" s="401"/>
      <c r="D70" s="402"/>
      <c r="E70" s="61" t="s">
        <v>12</v>
      </c>
      <c r="F70" s="412"/>
      <c r="G70" s="527"/>
      <c r="H70" s="412"/>
      <c r="I70" s="417" t="str">
        <f t="shared" si="2"/>
        <v>Persona de contacto del autor Estudio realizado por:</v>
      </c>
      <c r="J70" s="429" t="s">
        <v>36</v>
      </c>
      <c r="K70" s="412"/>
      <c r="L70" s="412"/>
      <c r="M70" s="412"/>
      <c r="N70" s="412"/>
      <c r="O70" s="412"/>
      <c r="P70" s="402"/>
      <c r="Q70" s="402"/>
      <c r="R70" s="402"/>
      <c r="S70" s="402"/>
      <c r="T70" s="402"/>
      <c r="U70" s="402"/>
      <c r="V70" s="402"/>
      <c r="W70" s="402"/>
      <c r="X70" s="402"/>
      <c r="Y70" s="402" t="str">
        <f t="shared" si="3"/>
        <v xml:space="preserve">-
</v>
      </c>
      <c r="Z70" s="615"/>
      <c r="AA70" s="415"/>
      <c r="AB70" s="415"/>
      <c r="AC70" s="415"/>
      <c r="AD70" s="415"/>
      <c r="AE70" s="415"/>
      <c r="AF70" s="415"/>
      <c r="AG70" s="415"/>
      <c r="AH70" s="415"/>
      <c r="AI70" s="415"/>
      <c r="AJ70" s="415"/>
    </row>
    <row r="71" spans="1:36" s="416" customFormat="1" ht="24.95" customHeight="1" thickTop="1" thickBot="1" x14ac:dyDescent="0.35">
      <c r="A71" s="412"/>
      <c r="B71" s="400" t="s">
        <v>1115</v>
      </c>
      <c r="C71" s="401"/>
      <c r="D71" s="402"/>
      <c r="E71" s="61"/>
      <c r="F71" s="412"/>
      <c r="G71" s="527"/>
      <c r="H71" s="412"/>
      <c r="I71" s="417" t="str">
        <f t="shared" si="2"/>
        <v>Teléfono del autor Estudio realizado por:</v>
      </c>
      <c r="J71" s="430" t="s">
        <v>37</v>
      </c>
      <c r="K71" s="412"/>
      <c r="L71" s="412"/>
      <c r="M71" s="412"/>
      <c r="N71" s="412"/>
      <c r="O71" s="412"/>
      <c r="P71" s="402"/>
      <c r="Q71" s="402"/>
      <c r="R71" s="402"/>
      <c r="S71" s="402"/>
      <c r="T71" s="402"/>
      <c r="U71" s="402"/>
      <c r="V71" s="402"/>
      <c r="W71" s="402"/>
      <c r="X71" s="402"/>
      <c r="Y71" s="402" t="str">
        <f t="shared" si="3"/>
        <v/>
      </c>
      <c r="Z71" s="615"/>
      <c r="AA71" s="415"/>
      <c r="AB71" s="415"/>
      <c r="AC71" s="415"/>
      <c r="AD71" s="415"/>
      <c r="AE71" s="415"/>
      <c r="AF71" s="415"/>
      <c r="AG71" s="415"/>
      <c r="AH71" s="415"/>
      <c r="AI71" s="415"/>
      <c r="AJ71" s="415"/>
    </row>
    <row r="72" spans="1:36" s="31" customFormat="1" ht="30" customHeight="1" thickTop="1" thickBot="1" x14ac:dyDescent="0.45">
      <c r="A72" s="20"/>
      <c r="B72" s="58" t="s">
        <v>38</v>
      </c>
      <c r="C72" s="47"/>
      <c r="D72" s="22"/>
      <c r="E72" s="395"/>
      <c r="F72" s="22"/>
      <c r="G72" s="600" t="s">
        <v>1156</v>
      </c>
      <c r="H72" s="24"/>
      <c r="I72" s="25"/>
      <c r="J72" s="26"/>
      <c r="K72" s="27"/>
      <c r="L72" s="27"/>
      <c r="M72" s="27"/>
      <c r="N72" s="27"/>
      <c r="O72" s="27"/>
      <c r="P72" s="28"/>
      <c r="Q72" s="28"/>
      <c r="R72" s="28"/>
      <c r="S72" s="28"/>
      <c r="T72" s="28"/>
      <c r="U72" s="28"/>
      <c r="V72" s="28"/>
      <c r="W72" s="29" t="s">
        <v>10</v>
      </c>
      <c r="X72" s="28"/>
      <c r="Y72" s="28" t="str">
        <f>Y77&amp;Y75&amp;Y76&amp;Y78&amp;Y79</f>
        <v xml:space="preserve">PROVINCIA
</v>
      </c>
      <c r="Z72" s="485" t="s">
        <v>1113</v>
      </c>
      <c r="AA72" s="30"/>
      <c r="AB72" s="30"/>
      <c r="AC72" s="30"/>
      <c r="AD72" s="30"/>
      <c r="AE72" s="30"/>
      <c r="AF72" s="30"/>
      <c r="AG72" s="30"/>
      <c r="AH72" s="30"/>
      <c r="AI72" s="30"/>
      <c r="AJ72" s="30"/>
    </row>
    <row r="73" spans="1:36" s="11" customFormat="1" ht="4.1500000000000004" customHeight="1" thickBot="1" x14ac:dyDescent="0.35">
      <c r="A73" s="1"/>
      <c r="B73" s="7"/>
      <c r="C73" s="7"/>
      <c r="D73" s="7"/>
      <c r="E73" s="393" t="s">
        <v>400</v>
      </c>
      <c r="F73" s="1"/>
      <c r="G73" s="1"/>
      <c r="H73" s="1"/>
      <c r="I73" s="1"/>
      <c r="J73" s="26"/>
      <c r="K73" s="1"/>
      <c r="L73" s="1"/>
      <c r="M73" s="1"/>
      <c r="N73" s="1"/>
      <c r="O73" s="1"/>
      <c r="P73" s="7"/>
      <c r="Q73" s="7"/>
      <c r="R73" s="7"/>
      <c r="S73" s="7"/>
      <c r="T73" s="7"/>
      <c r="U73" s="7"/>
      <c r="V73" s="7"/>
      <c r="W73" s="7"/>
      <c r="X73" s="7"/>
      <c r="Y73" s="7"/>
      <c r="Z73" s="478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1:36" s="416" customFormat="1" ht="24.95" customHeight="1" thickTop="1" thickBot="1" x14ac:dyDescent="0.35">
      <c r="A74" s="412"/>
      <c r="B74" s="400" t="s">
        <v>1112</v>
      </c>
      <c r="C74" s="401"/>
      <c r="D74" s="402"/>
      <c r="E74" s="61" t="s">
        <v>16</v>
      </c>
      <c r="F74" s="413"/>
      <c r="G74" s="601" t="s">
        <v>14</v>
      </c>
      <c r="H74" s="412"/>
      <c r="I74" s="417" t="str">
        <f t="shared" ref="I74:I79" si="4">B74&amp;" "&amp;$B$72</f>
        <v>Actividad del destinatario Para:</v>
      </c>
      <c r="J74" s="412" t="s">
        <v>12</v>
      </c>
      <c r="K74" s="412"/>
      <c r="L74" s="412"/>
      <c r="M74" s="412"/>
      <c r="N74" s="412"/>
      <c r="O74" s="412"/>
      <c r="P74" s="402"/>
      <c r="Q74" s="402"/>
      <c r="R74" s="402"/>
      <c r="S74" s="402"/>
      <c r="T74" s="402"/>
      <c r="U74" s="402"/>
      <c r="V74" s="402"/>
      <c r="W74" s="414"/>
      <c r="X74" s="402"/>
      <c r="Y74" s="402" t="str">
        <f t="shared" ref="Y74:Y79" si="5">IF(E74="","",E74&amp;"
")</f>
        <v xml:space="preserve">Distribuidor
</v>
      </c>
      <c r="Z74" s="615" t="s">
        <v>1064</v>
      </c>
      <c r="AA74" s="415"/>
      <c r="AB74" s="415"/>
      <c r="AC74" s="415"/>
      <c r="AD74" s="415"/>
      <c r="AE74" s="415"/>
      <c r="AF74" s="415"/>
      <c r="AG74" s="415"/>
      <c r="AH74" s="415"/>
      <c r="AI74" s="415"/>
      <c r="AJ74" s="415"/>
    </row>
    <row r="75" spans="1:36" s="416" customFormat="1" ht="24.95" customHeight="1" thickTop="1" thickBot="1" x14ac:dyDescent="0.35">
      <c r="A75" s="412"/>
      <c r="B75" s="400" t="s">
        <v>1111</v>
      </c>
      <c r="C75" s="401"/>
      <c r="D75" s="402"/>
      <c r="E75" s="61"/>
      <c r="F75" s="413"/>
      <c r="G75" s="601" t="s">
        <v>14</v>
      </c>
      <c r="H75" s="412"/>
      <c r="I75" s="417" t="str">
        <f t="shared" si="4"/>
        <v>Nombre o Razón Social del destinatario Para:</v>
      </c>
      <c r="J75" s="427" t="str">
        <f>IFERROR(VLOOKUP(I75,I101:J146,2,FALSE),"-")</f>
        <v>-</v>
      </c>
      <c r="K75" s="412"/>
      <c r="L75" s="412"/>
      <c r="M75" s="412"/>
      <c r="N75" s="412"/>
      <c r="O75" s="412"/>
      <c r="P75" s="402"/>
      <c r="Q75" s="402"/>
      <c r="R75" s="402"/>
      <c r="S75" s="402"/>
      <c r="T75" s="402"/>
      <c r="U75" s="402"/>
      <c r="V75" s="402"/>
      <c r="W75" s="402"/>
      <c r="X75" s="402"/>
      <c r="Y75" s="402" t="str">
        <f t="shared" si="5"/>
        <v/>
      </c>
      <c r="Z75" s="615"/>
      <c r="AA75" s="415"/>
      <c r="AB75" s="415"/>
      <c r="AC75" s="415"/>
      <c r="AD75" s="415"/>
      <c r="AE75" s="415"/>
      <c r="AF75" s="415"/>
      <c r="AG75" s="415"/>
      <c r="AH75" s="415"/>
      <c r="AI75" s="415"/>
      <c r="AJ75" s="415"/>
    </row>
    <row r="76" spans="1:36" s="416" customFormat="1" ht="24.95" customHeight="1" thickTop="1" thickBot="1" x14ac:dyDescent="0.35">
      <c r="A76" s="412"/>
      <c r="B76" s="400" t="s">
        <v>1110</v>
      </c>
      <c r="C76" s="401"/>
      <c r="D76" s="402"/>
      <c r="E76" s="61" t="s">
        <v>1069</v>
      </c>
      <c r="F76" s="413"/>
      <c r="G76" s="601" t="s">
        <v>14</v>
      </c>
      <c r="H76" s="412"/>
      <c r="I76" s="417" t="str">
        <f t="shared" si="4"/>
        <v>Provincia del destinatario Para:</v>
      </c>
      <c r="J76" s="427" t="str">
        <f>IFERROR(VLOOKUP(I76,I102:J146,2,FALSE),"-")</f>
        <v>-</v>
      </c>
      <c r="K76" s="412"/>
      <c r="L76" s="412"/>
      <c r="M76" s="412"/>
      <c r="N76" s="412"/>
      <c r="O76" s="412"/>
      <c r="P76" s="402"/>
      <c r="Q76" s="402"/>
      <c r="R76" s="402"/>
      <c r="S76" s="402"/>
      <c r="T76" s="402"/>
      <c r="U76" s="402"/>
      <c r="V76" s="402"/>
      <c r="W76" s="402"/>
      <c r="X76" s="402"/>
      <c r="Y76" s="402" t="str">
        <f t="shared" si="5"/>
        <v xml:space="preserve">PROVINCIA
</v>
      </c>
      <c r="Z76" s="615" t="s">
        <v>1109</v>
      </c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</row>
    <row r="77" spans="1:36" s="416" customFormat="1" ht="24.95" customHeight="1" thickTop="1" thickBot="1" x14ac:dyDescent="0.35">
      <c r="A77" s="412"/>
      <c r="B77" s="400" t="s">
        <v>1108</v>
      </c>
      <c r="C77" s="401"/>
      <c r="D77" s="402"/>
      <c r="E77" s="562"/>
      <c r="F77" s="412"/>
      <c r="G77" s="412"/>
      <c r="H77" s="412"/>
      <c r="I77" s="417" t="str">
        <f t="shared" si="4"/>
        <v>Persona de contacto del destinatario Para:</v>
      </c>
      <c r="J77" s="427" t="str">
        <f>IFERROR(VLOOKUP(I77,I103:J146,2,FALSE),"-")</f>
        <v>-</v>
      </c>
      <c r="K77" s="412"/>
      <c r="L77" s="412"/>
      <c r="M77" s="412"/>
      <c r="N77" s="412"/>
      <c r="O77" s="412"/>
      <c r="P77" s="402"/>
      <c r="Q77" s="402"/>
      <c r="R77" s="402"/>
      <c r="S77" s="402"/>
      <c r="T77" s="402"/>
      <c r="U77" s="402"/>
      <c r="V77" s="402"/>
      <c r="W77" s="402"/>
      <c r="X77" s="402"/>
      <c r="Y77" s="402" t="str">
        <f t="shared" si="5"/>
        <v/>
      </c>
      <c r="Z77" s="615"/>
      <c r="AA77" s="415"/>
      <c r="AB77" s="415"/>
      <c r="AC77" s="415"/>
      <c r="AD77" s="415"/>
      <c r="AE77" s="415"/>
      <c r="AF77" s="415"/>
      <c r="AG77" s="415"/>
      <c r="AH77" s="415"/>
      <c r="AI77" s="415"/>
      <c r="AJ77" s="415"/>
    </row>
    <row r="78" spans="1:36" s="416" customFormat="1" ht="24.95" customHeight="1" thickTop="1" thickBot="1" x14ac:dyDescent="0.35">
      <c r="A78" s="412"/>
      <c r="B78" s="400" t="s">
        <v>1107</v>
      </c>
      <c r="C78" s="401"/>
      <c r="D78" s="402"/>
      <c r="E78" s="562" t="s">
        <v>400</v>
      </c>
      <c r="F78" s="412"/>
      <c r="G78" s="412"/>
      <c r="H78" s="412"/>
      <c r="I78" s="417" t="str">
        <f t="shared" si="4"/>
        <v>Teléfono del destinatario Para:</v>
      </c>
      <c r="J78" s="427" t="str">
        <f>IFERROR(VLOOKUP(I78,I104:J146,2,FALSE),"-")</f>
        <v>-</v>
      </c>
      <c r="K78" s="412"/>
      <c r="L78" s="412"/>
      <c r="M78" s="412"/>
      <c r="N78" s="412"/>
      <c r="O78" s="412"/>
      <c r="P78" s="402"/>
      <c r="Q78" s="402"/>
      <c r="R78" s="402"/>
      <c r="S78" s="402"/>
      <c r="T78" s="402"/>
      <c r="U78" s="402"/>
      <c r="V78" s="402"/>
      <c r="W78" s="402"/>
      <c r="X78" s="402"/>
      <c r="Y78" s="402" t="str">
        <f t="shared" si="5"/>
        <v/>
      </c>
      <c r="Z78" s="615"/>
      <c r="AA78" s="415"/>
      <c r="AB78" s="415"/>
      <c r="AC78" s="415"/>
      <c r="AD78" s="415"/>
      <c r="AE78" s="415"/>
      <c r="AF78" s="415"/>
      <c r="AG78" s="415"/>
      <c r="AH78" s="415"/>
      <c r="AI78" s="415"/>
      <c r="AJ78" s="415"/>
    </row>
    <row r="79" spans="1:36" s="416" customFormat="1" ht="24.95" customHeight="1" thickTop="1" thickBot="1" x14ac:dyDescent="0.35">
      <c r="A79" s="412"/>
      <c r="B79" s="400" t="s">
        <v>1106</v>
      </c>
      <c r="C79" s="401"/>
      <c r="D79" s="402"/>
      <c r="E79" s="562" t="s">
        <v>400</v>
      </c>
      <c r="F79" s="412"/>
      <c r="G79" s="412"/>
      <c r="H79" s="412"/>
      <c r="I79" s="417" t="str">
        <f t="shared" si="4"/>
        <v>e-mail del destinatario Para:</v>
      </c>
      <c r="J79" s="427" t="str">
        <f>IFERROR(VLOOKUP(I79,I105:J146,2,FALSE),"-")</f>
        <v>-</v>
      </c>
      <c r="K79" s="412"/>
      <c r="L79" s="412"/>
      <c r="M79" s="412"/>
      <c r="N79" s="412"/>
      <c r="O79" s="412"/>
      <c r="P79" s="402"/>
      <c r="Q79" s="402"/>
      <c r="R79" s="402"/>
      <c r="S79" s="402"/>
      <c r="T79" s="402"/>
      <c r="U79" s="402"/>
      <c r="V79" s="402"/>
      <c r="W79" s="402"/>
      <c r="X79" s="402"/>
      <c r="Y79" s="402" t="str">
        <f t="shared" si="5"/>
        <v/>
      </c>
      <c r="Z79" s="615"/>
      <c r="AA79" s="415"/>
      <c r="AB79" s="415"/>
      <c r="AC79" s="415"/>
      <c r="AD79" s="415"/>
      <c r="AE79" s="415"/>
      <c r="AF79" s="415"/>
      <c r="AG79" s="415"/>
      <c r="AH79" s="415"/>
      <c r="AI79" s="415"/>
      <c r="AJ79" s="415"/>
    </row>
    <row r="80" spans="1:36" s="46" customFormat="1" ht="17.100000000000001" customHeight="1" collapsed="1" thickTop="1" x14ac:dyDescent="0.3">
      <c r="A80" s="39"/>
      <c r="B80" s="40"/>
      <c r="C80" s="380"/>
      <c r="D80" s="41"/>
      <c r="E80" s="394" t="s">
        <v>400</v>
      </c>
      <c r="F80" s="39"/>
      <c r="G80" s="39"/>
      <c r="H80" s="16"/>
      <c r="I80" s="43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1"/>
      <c r="W80" s="41"/>
      <c r="X80" s="41"/>
      <c r="Y80" s="41"/>
      <c r="Z80" s="480"/>
      <c r="AA80" s="45"/>
      <c r="AB80" s="45"/>
      <c r="AC80" s="45"/>
      <c r="AD80" s="45"/>
      <c r="AE80" s="45"/>
      <c r="AF80" s="45"/>
      <c r="AG80" s="45"/>
      <c r="AH80" s="45"/>
      <c r="AI80" s="45"/>
      <c r="AJ80" s="45"/>
    </row>
    <row r="81" spans="1:36" s="31" customFormat="1" ht="30" hidden="1" customHeight="1" outlineLevel="1" thickBot="1" x14ac:dyDescent="0.45">
      <c r="A81" s="20"/>
      <c r="B81" s="21" t="s">
        <v>1026</v>
      </c>
      <c r="C81" s="47"/>
      <c r="D81" s="22"/>
      <c r="E81" s="395" t="s">
        <v>400</v>
      </c>
      <c r="F81" s="22"/>
      <c r="G81" s="23"/>
      <c r="H81" s="24"/>
      <c r="I81" s="25"/>
      <c r="J81" s="26"/>
      <c r="K81" s="27"/>
      <c r="L81" s="27"/>
      <c r="M81" s="27"/>
      <c r="N81" s="27"/>
      <c r="O81" s="27"/>
      <c r="P81" s="28"/>
      <c r="Q81" s="28"/>
      <c r="R81" s="28"/>
      <c r="S81" s="28"/>
      <c r="T81" s="28"/>
      <c r="U81" s="28"/>
      <c r="V81" s="28"/>
      <c r="W81" s="29" t="s">
        <v>10</v>
      </c>
      <c r="X81" s="28"/>
      <c r="Y81" s="28"/>
      <c r="Z81" s="478"/>
      <c r="AA81" s="30"/>
      <c r="AB81" s="30"/>
      <c r="AC81" s="30"/>
      <c r="AD81" s="30"/>
      <c r="AE81" s="30"/>
      <c r="AF81" s="30"/>
      <c r="AG81" s="30"/>
      <c r="AH81" s="30"/>
      <c r="AI81" s="30"/>
      <c r="AJ81" s="30"/>
    </row>
    <row r="82" spans="1:36" s="11" customFormat="1" ht="4.1500000000000004" hidden="1" customHeight="1" outlineLevel="1" thickBot="1" x14ac:dyDescent="0.35">
      <c r="A82" s="1"/>
      <c r="B82" s="7"/>
      <c r="C82" s="7"/>
      <c r="D82" s="7"/>
      <c r="E82" s="393" t="s">
        <v>400</v>
      </c>
      <c r="F82" s="1"/>
      <c r="G82" s="1"/>
      <c r="H82" s="1"/>
      <c r="I82" s="1"/>
      <c r="J82" s="26"/>
      <c r="K82" s="1"/>
      <c r="L82" s="1"/>
      <c r="M82" s="1"/>
      <c r="N82" s="1"/>
      <c r="O82" s="1"/>
      <c r="P82" s="7"/>
      <c r="Q82" s="7"/>
      <c r="R82" s="7"/>
      <c r="S82" s="7"/>
      <c r="T82" s="7"/>
      <c r="U82" s="7"/>
      <c r="V82" s="7"/>
      <c r="W82" s="7"/>
      <c r="X82" s="7"/>
      <c r="Y82" s="7"/>
      <c r="Z82" s="478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1:36" s="11" customFormat="1" ht="20.100000000000001" hidden="1" customHeight="1" outlineLevel="1" thickTop="1" thickBot="1" x14ac:dyDescent="0.35">
      <c r="A83" s="1"/>
      <c r="B83" s="506" t="s">
        <v>728</v>
      </c>
      <c r="C83" s="507"/>
      <c r="D83" s="7"/>
      <c r="E83" s="38">
        <v>1</v>
      </c>
      <c r="F83" s="32"/>
      <c r="G83" s="32" t="s">
        <v>9</v>
      </c>
      <c r="H83" s="1">
        <v>1</v>
      </c>
      <c r="I83" s="1"/>
      <c r="J83" s="26"/>
      <c r="K83" s="1"/>
      <c r="L83" s="1"/>
      <c r="M83" s="1"/>
      <c r="N83" s="1"/>
      <c r="O83" s="1"/>
      <c r="P83" s="7"/>
      <c r="Q83" s="7"/>
      <c r="R83" s="7"/>
      <c r="S83" s="7"/>
      <c r="T83" s="7"/>
      <c r="U83" s="7"/>
      <c r="V83" s="7"/>
      <c r="W83" s="34"/>
      <c r="X83" s="7"/>
      <c r="Y83" s="7"/>
      <c r="Z83" s="478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1:36" s="11" customFormat="1" ht="20.100000000000001" hidden="1" customHeight="1" outlineLevel="1" thickTop="1" thickBot="1" x14ac:dyDescent="0.35">
      <c r="A84" s="1"/>
      <c r="B84" s="48" t="s">
        <v>11</v>
      </c>
      <c r="C84" s="49"/>
      <c r="D84" s="50"/>
      <c r="E84" s="52" t="s">
        <v>459</v>
      </c>
      <c r="F84" s="51"/>
      <c r="G84" s="31"/>
      <c r="H84" s="50"/>
      <c r="I84" s="50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50"/>
      <c r="X84" s="50"/>
      <c r="Y84" s="50"/>
      <c r="Z84" s="481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1:36" s="11" customFormat="1" ht="20.100000000000001" hidden="1" customHeight="1" outlineLevel="1" thickTop="1" thickBot="1" x14ac:dyDescent="0.35">
      <c r="A85" s="1"/>
      <c r="B85" s="48" t="s">
        <v>13</v>
      </c>
      <c r="C85" s="49"/>
      <c r="D85" s="7"/>
      <c r="E85" s="52" t="s">
        <v>12</v>
      </c>
      <c r="F85" s="32"/>
      <c r="G85" s="32" t="s">
        <v>14</v>
      </c>
      <c r="H85" s="1"/>
      <c r="I85" s="1">
        <v>1</v>
      </c>
      <c r="J85" s="26"/>
      <c r="K85" s="1"/>
      <c r="L85" s="1"/>
      <c r="M85" s="1"/>
      <c r="N85" s="1"/>
      <c r="O85" s="1"/>
      <c r="P85" s="7"/>
      <c r="Q85" s="7"/>
      <c r="R85" s="7"/>
      <c r="S85" s="7"/>
      <c r="T85" s="7"/>
      <c r="U85" s="7"/>
      <c r="V85" s="7"/>
      <c r="W85" s="34"/>
      <c r="X85" s="7"/>
      <c r="Y85" s="7"/>
      <c r="Z85" s="478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1:36" s="11" customFormat="1" ht="20.100000000000001" hidden="1" customHeight="1" outlineLevel="1" thickTop="1" thickBot="1" x14ac:dyDescent="0.35">
      <c r="A86" s="1"/>
      <c r="B86" s="48" t="s">
        <v>15</v>
      </c>
      <c r="C86" s="49"/>
      <c r="D86" s="7"/>
      <c r="E86" s="52" t="s">
        <v>12</v>
      </c>
      <c r="F86" s="32"/>
      <c r="G86" s="32" t="s">
        <v>14</v>
      </c>
      <c r="H86" s="1"/>
      <c r="I86" s="1">
        <v>1</v>
      </c>
      <c r="J86" s="26"/>
      <c r="K86" s="1"/>
      <c r="L86" s="1"/>
      <c r="M86" s="1"/>
      <c r="N86" s="1"/>
      <c r="O86" s="1"/>
      <c r="P86" s="7"/>
      <c r="Q86" s="7"/>
      <c r="R86" s="7"/>
      <c r="S86" s="7"/>
      <c r="T86" s="7"/>
      <c r="U86" s="7"/>
      <c r="V86" s="7"/>
      <c r="W86" s="34"/>
      <c r="X86" s="7"/>
      <c r="Y86" s="7"/>
      <c r="Z86" s="478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1:36" s="11" customFormat="1" ht="20.100000000000001" hidden="1" customHeight="1" outlineLevel="1" thickTop="1" thickBot="1" x14ac:dyDescent="0.35">
      <c r="A87" s="1"/>
      <c r="B87" s="48" t="s">
        <v>17</v>
      </c>
      <c r="C87" s="49"/>
      <c r="D87" s="7"/>
      <c r="E87" s="52" t="s">
        <v>12</v>
      </c>
      <c r="F87" s="32"/>
      <c r="G87" s="32" t="s">
        <v>14</v>
      </c>
      <c r="H87" s="1"/>
      <c r="I87" s="1">
        <v>1</v>
      </c>
      <c r="J87" s="26"/>
      <c r="K87" s="1"/>
      <c r="L87" s="1"/>
      <c r="M87" s="1"/>
      <c r="N87" s="1"/>
      <c r="O87" s="1"/>
      <c r="P87" s="7"/>
      <c r="Q87" s="7"/>
      <c r="R87" s="7"/>
      <c r="S87" s="7"/>
      <c r="T87" s="7"/>
      <c r="U87" s="7"/>
      <c r="V87" s="7"/>
      <c r="W87" s="34"/>
      <c r="X87" s="7"/>
      <c r="Y87" s="7"/>
      <c r="Z87" s="478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1:36" s="11" customFormat="1" ht="20.100000000000001" hidden="1" customHeight="1" outlineLevel="1" thickTop="1" thickBot="1" x14ac:dyDescent="0.35">
      <c r="A88" s="1"/>
      <c r="B88" s="48" t="s">
        <v>18</v>
      </c>
      <c r="C88" s="49"/>
      <c r="D88" s="7"/>
      <c r="E88" s="52" t="s">
        <v>12</v>
      </c>
      <c r="F88" s="32"/>
      <c r="G88" s="32"/>
      <c r="H88" s="1"/>
      <c r="I88" s="1"/>
      <c r="J88" s="26"/>
      <c r="K88" s="1"/>
      <c r="L88" s="1"/>
      <c r="M88" s="1"/>
      <c r="N88" s="1"/>
      <c r="O88" s="1"/>
      <c r="P88" s="7"/>
      <c r="Q88" s="7"/>
      <c r="R88" s="7"/>
      <c r="S88" s="7"/>
      <c r="T88" s="7"/>
      <c r="U88" s="7"/>
      <c r="V88" s="7"/>
      <c r="W88" s="34"/>
      <c r="X88" s="7"/>
      <c r="Y88" s="7"/>
      <c r="Z88" s="478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1:36" s="11" customFormat="1" ht="20.100000000000001" hidden="1" customHeight="1" outlineLevel="1" thickTop="1" x14ac:dyDescent="0.3">
      <c r="A89" s="1"/>
      <c r="B89" s="506" t="s">
        <v>729</v>
      </c>
      <c r="C89" s="507"/>
      <c r="D89" s="7"/>
      <c r="E89" s="53" t="s">
        <v>19</v>
      </c>
      <c r="F89" s="32"/>
      <c r="G89" s="32"/>
      <c r="H89" s="1"/>
      <c r="I89" s="1"/>
      <c r="J89" s="26"/>
      <c r="K89" s="1"/>
      <c r="L89" s="1"/>
      <c r="M89" s="1"/>
      <c r="N89" s="1"/>
      <c r="O89" s="1"/>
      <c r="P89" s="7"/>
      <c r="Q89" s="7"/>
      <c r="R89" s="7"/>
      <c r="S89" s="7"/>
      <c r="T89" s="7"/>
      <c r="U89" s="7"/>
      <c r="V89" s="7"/>
      <c r="W89" s="34"/>
      <c r="X89" s="7"/>
      <c r="Y89" s="7"/>
      <c r="Z89" s="478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1:36" s="31" customFormat="1" ht="30" hidden="1" customHeight="1" outlineLevel="1" thickBot="1" x14ac:dyDescent="0.45">
      <c r="A90" s="20"/>
      <c r="B90" s="21" t="s">
        <v>20</v>
      </c>
      <c r="C90" s="22"/>
      <c r="D90" s="22"/>
      <c r="E90" s="392">
        <v>0</v>
      </c>
      <c r="F90" s="22"/>
      <c r="G90" s="23"/>
      <c r="H90" s="24"/>
      <c r="I90" s="25"/>
      <c r="J90" s="26"/>
      <c r="K90" s="27"/>
      <c r="L90" s="27"/>
      <c r="M90" s="27"/>
      <c r="N90" s="27"/>
      <c r="O90" s="27"/>
      <c r="P90" s="28"/>
      <c r="Q90" s="28"/>
      <c r="R90" s="28"/>
      <c r="S90" s="28"/>
      <c r="T90" s="28"/>
      <c r="U90" s="28"/>
      <c r="V90" s="28"/>
      <c r="W90" s="29" t="s">
        <v>10</v>
      </c>
      <c r="X90" s="28"/>
      <c r="Y90" s="28"/>
      <c r="Z90" s="478"/>
      <c r="AA90" s="30"/>
      <c r="AB90" s="30"/>
      <c r="AC90" s="30"/>
      <c r="AD90" s="30"/>
      <c r="AE90" s="30"/>
      <c r="AF90" s="30"/>
      <c r="AG90" s="30"/>
      <c r="AH90" s="30"/>
      <c r="AI90" s="30"/>
      <c r="AJ90" s="30"/>
    </row>
    <row r="91" spans="1:36" s="11" customFormat="1" ht="4.1500000000000004" hidden="1" customHeight="1" outlineLevel="1" x14ac:dyDescent="0.3">
      <c r="A91" s="1"/>
      <c r="B91" s="7"/>
      <c r="C91" s="7"/>
      <c r="D91" s="7"/>
      <c r="E91" s="393" t="s">
        <v>400</v>
      </c>
      <c r="F91" s="1"/>
      <c r="G91" s="1"/>
      <c r="H91" s="1"/>
      <c r="I91" s="1"/>
      <c r="J91" s="26"/>
      <c r="K91" s="1"/>
      <c r="L91" s="1"/>
      <c r="M91" s="1"/>
      <c r="N91" s="1"/>
      <c r="O91" s="1"/>
      <c r="P91" s="7"/>
      <c r="Q91" s="7"/>
      <c r="R91" s="7"/>
      <c r="S91" s="7"/>
      <c r="T91" s="7"/>
      <c r="U91" s="7"/>
      <c r="V91" s="7"/>
      <c r="W91" s="7"/>
      <c r="X91" s="7"/>
      <c r="Y91" s="7"/>
      <c r="Z91" s="478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1:36" s="11" customFormat="1" ht="60" hidden="1" customHeight="1" outlineLevel="1" thickBot="1" x14ac:dyDescent="0.35">
      <c r="A92" s="1"/>
      <c r="B92" s="509" t="s">
        <v>21</v>
      </c>
      <c r="C92" s="507"/>
      <c r="D92" s="7"/>
      <c r="E92" s="396">
        <v>0</v>
      </c>
      <c r="F92" s="1"/>
      <c r="G92" s="54" t="s">
        <v>397</v>
      </c>
      <c r="H92" s="1"/>
      <c r="I92" s="1"/>
      <c r="J92" s="26"/>
      <c r="K92" s="1"/>
      <c r="L92" s="1"/>
      <c r="M92" s="1"/>
      <c r="N92" s="1"/>
      <c r="O92" s="1"/>
      <c r="P92" s="7"/>
      <c r="Q92" s="7"/>
      <c r="R92" s="7"/>
      <c r="S92" s="7"/>
      <c r="T92" s="7"/>
      <c r="U92" s="7"/>
      <c r="V92" s="7"/>
      <c r="W92" s="7"/>
      <c r="X92" s="7"/>
      <c r="Y92" s="7"/>
      <c r="Z92" s="482" t="s">
        <v>22</v>
      </c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1:36" s="11" customFormat="1" ht="60" hidden="1" customHeight="1" outlineLevel="1" thickTop="1" thickBot="1" x14ac:dyDescent="0.25">
      <c r="A93" s="1"/>
      <c r="B93" s="509" t="s">
        <v>23</v>
      </c>
      <c r="C93" s="507"/>
      <c r="D93" s="7"/>
      <c r="E93" s="397">
        <v>0</v>
      </c>
      <c r="F93" s="1"/>
      <c r="G93" s="54" t="s">
        <v>397</v>
      </c>
      <c r="H93" s="1"/>
      <c r="I93" s="1"/>
      <c r="J93" s="26"/>
      <c r="K93" s="1"/>
      <c r="L93" s="1"/>
      <c r="M93" s="1"/>
      <c r="N93" s="1"/>
      <c r="O93" s="1"/>
      <c r="P93" s="7"/>
      <c r="Q93" s="7"/>
      <c r="R93" s="7"/>
      <c r="S93" s="7"/>
      <c r="T93" s="7"/>
      <c r="U93" s="7"/>
      <c r="V93" s="7"/>
      <c r="W93" s="7"/>
      <c r="X93" s="7"/>
      <c r="Y93" s="7"/>
      <c r="Z93" s="483" t="e">
        <v>#N/A</v>
      </c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1:36" s="11" customFormat="1" ht="60" hidden="1" customHeight="1" outlineLevel="1" thickTop="1" thickBot="1" x14ac:dyDescent="0.25">
      <c r="A94" s="1"/>
      <c r="B94" s="509" t="s">
        <v>24</v>
      </c>
      <c r="C94" s="507"/>
      <c r="D94" s="7"/>
      <c r="E94" s="397">
        <v>0</v>
      </c>
      <c r="F94" s="1"/>
      <c r="G94" s="54" t="s">
        <v>397</v>
      </c>
      <c r="H94" s="1"/>
      <c r="I94" s="1"/>
      <c r="J94" s="26"/>
      <c r="K94" s="1"/>
      <c r="L94" s="1"/>
      <c r="M94" s="1"/>
      <c r="N94" s="1"/>
      <c r="O94" s="1"/>
      <c r="P94" s="7"/>
      <c r="Q94" s="7"/>
      <c r="R94" s="7"/>
      <c r="S94" s="7"/>
      <c r="T94" s="7"/>
      <c r="U94" s="7"/>
      <c r="V94" s="7"/>
      <c r="W94" s="7"/>
      <c r="X94" s="7"/>
      <c r="Y94" s="7"/>
      <c r="Z94" s="483" t="e">
        <v>#N/A</v>
      </c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1:36" s="11" customFormat="1" ht="20.100000000000001" hidden="1" customHeight="1" outlineLevel="2" thickTop="1" x14ac:dyDescent="0.3">
      <c r="A95" s="1"/>
      <c r="B95" s="506" t="s">
        <v>730</v>
      </c>
      <c r="C95" s="507"/>
      <c r="D95" s="7"/>
      <c r="E95" s="398">
        <v>0</v>
      </c>
      <c r="F95" s="1"/>
      <c r="G95" s="1" t="s">
        <v>731</v>
      </c>
      <c r="H95" s="7"/>
      <c r="I95" s="1"/>
      <c r="J95" s="26"/>
      <c r="K95" s="1"/>
      <c r="L95" s="1"/>
      <c r="M95" s="1"/>
      <c r="N95" s="1"/>
      <c r="O95" s="1"/>
      <c r="P95" s="7"/>
      <c r="Q95" s="7"/>
      <c r="R95" s="7"/>
      <c r="S95" s="7"/>
      <c r="T95" s="7"/>
      <c r="U95" s="7"/>
      <c r="V95" s="7"/>
      <c r="X95" s="7"/>
      <c r="Y95" s="7"/>
      <c r="Z95" s="478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1:36" s="11" customFormat="1" ht="4.5" hidden="1" customHeight="1" outlineLevel="1" x14ac:dyDescent="0.3">
      <c r="A96" s="1"/>
      <c r="B96" s="7"/>
      <c r="C96" s="7"/>
      <c r="D96" s="7"/>
      <c r="E96" s="393" t="s">
        <v>400</v>
      </c>
      <c r="F96" s="1"/>
      <c r="G96" s="1"/>
      <c r="H96" s="1"/>
      <c r="I96" s="1"/>
      <c r="J96" s="26"/>
      <c r="K96" s="1"/>
      <c r="L96" s="1"/>
      <c r="M96" s="1"/>
      <c r="N96" s="1"/>
      <c r="O96" s="1"/>
      <c r="P96" s="7"/>
      <c r="Q96" s="7"/>
      <c r="R96" s="7"/>
      <c r="S96" s="7"/>
      <c r="T96" s="7"/>
      <c r="U96" s="7"/>
      <c r="V96" s="7"/>
      <c r="W96" s="7"/>
      <c r="X96" s="7"/>
      <c r="Y96" s="7"/>
      <c r="Z96" s="478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1:36" s="31" customFormat="1" ht="30" hidden="1" customHeight="1" outlineLevel="1" thickBot="1" x14ac:dyDescent="0.45">
      <c r="A97" s="20"/>
      <c r="B97" s="21" t="s">
        <v>25</v>
      </c>
      <c r="C97" s="22"/>
      <c r="D97" s="22"/>
      <c r="E97" s="392">
        <v>0</v>
      </c>
      <c r="F97" s="22"/>
      <c r="G97" s="23"/>
      <c r="H97" s="24"/>
      <c r="I97" s="25"/>
      <c r="J97" s="26"/>
      <c r="K97" s="27"/>
      <c r="L97" s="27"/>
      <c r="M97" s="27"/>
      <c r="N97" s="27"/>
      <c r="O97" s="27"/>
      <c r="P97" s="28"/>
      <c r="Q97" s="28"/>
      <c r="R97" s="28"/>
      <c r="S97" s="28"/>
      <c r="T97" s="28"/>
      <c r="U97" s="28"/>
      <c r="V97" s="28"/>
      <c r="W97" s="29" t="s">
        <v>10</v>
      </c>
      <c r="X97" s="28"/>
      <c r="Y97" s="28"/>
      <c r="Z97" s="478"/>
      <c r="AA97" s="30"/>
      <c r="AB97" s="30"/>
      <c r="AC97" s="30"/>
      <c r="AD97" s="30"/>
      <c r="AE97" s="30"/>
      <c r="AF97" s="30"/>
      <c r="AG97" s="30"/>
      <c r="AH97" s="30"/>
      <c r="AI97" s="30"/>
      <c r="AJ97" s="30"/>
    </row>
    <row r="98" spans="1:36" s="11" customFormat="1" ht="4.1500000000000004" hidden="1" customHeight="1" outlineLevel="1" x14ac:dyDescent="0.3">
      <c r="A98" s="1"/>
      <c r="B98" s="7"/>
      <c r="C98" s="7"/>
      <c r="D98" s="7"/>
      <c r="E98" s="393" t="s">
        <v>400</v>
      </c>
      <c r="F98" s="1"/>
      <c r="G98" s="1"/>
      <c r="H98" s="1"/>
      <c r="I98" s="1"/>
      <c r="J98" s="26"/>
      <c r="K98" s="1"/>
      <c r="L98" s="1"/>
      <c r="M98" s="1"/>
      <c r="N98" s="1"/>
      <c r="O98" s="1"/>
      <c r="P98" s="7"/>
      <c r="Q98" s="7"/>
      <c r="R98" s="7"/>
      <c r="S98" s="7"/>
      <c r="T98" s="7"/>
      <c r="U98" s="7"/>
      <c r="V98" s="7"/>
      <c r="W98" s="7"/>
      <c r="X98" s="7"/>
      <c r="Y98" s="7"/>
      <c r="Z98" s="478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1:36" s="31" customFormat="1" ht="30" hidden="1" customHeight="1" outlineLevel="1" thickBot="1" x14ac:dyDescent="0.4">
      <c r="A99" s="20"/>
      <c r="B99" s="55" t="s">
        <v>26</v>
      </c>
      <c r="C99" s="47"/>
      <c r="D99" s="22"/>
      <c r="E99" s="395">
        <v>0</v>
      </c>
      <c r="F99" s="22"/>
      <c r="G99" s="23"/>
      <c r="H99" s="24"/>
      <c r="I99" s="25"/>
      <c r="J99" s="26"/>
      <c r="K99" s="27"/>
      <c r="L99" s="27"/>
      <c r="M99" s="27"/>
      <c r="N99" s="27"/>
      <c r="O99" s="27"/>
      <c r="P99" s="28"/>
      <c r="Q99" s="28"/>
      <c r="R99" s="28"/>
      <c r="S99" s="28"/>
      <c r="T99" s="28"/>
      <c r="U99" s="28"/>
      <c r="V99" s="28"/>
      <c r="W99" s="29" t="s">
        <v>10</v>
      </c>
      <c r="X99" s="28"/>
      <c r="Y99" s="28"/>
      <c r="Z99" s="478"/>
      <c r="AA99" s="30"/>
      <c r="AB99" s="30"/>
      <c r="AC99" s="30"/>
      <c r="AD99" s="30"/>
      <c r="AE99" s="30"/>
      <c r="AF99" s="30"/>
      <c r="AG99" s="30"/>
      <c r="AH99" s="30"/>
      <c r="AI99" s="30"/>
      <c r="AJ99" s="30"/>
    </row>
    <row r="100" spans="1:36" s="11" customFormat="1" ht="4.1500000000000004" hidden="1" customHeight="1" outlineLevel="2" x14ac:dyDescent="0.3">
      <c r="A100" s="1"/>
      <c r="B100" s="7"/>
      <c r="C100" s="7"/>
      <c r="D100" s="7"/>
      <c r="E100" s="393" t="s">
        <v>400</v>
      </c>
      <c r="F100" s="1"/>
      <c r="G100" s="1"/>
      <c r="H100" s="1"/>
      <c r="I100" s="1"/>
      <c r="J100" s="26"/>
      <c r="K100" s="1"/>
      <c r="L100" s="1"/>
      <c r="M100" s="1"/>
      <c r="N100" s="1"/>
      <c r="O100" s="1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478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1:36" s="416" customFormat="1" ht="20.100000000000001" hidden="1" customHeight="1" outlineLevel="2" x14ac:dyDescent="0.3">
      <c r="A101" s="412"/>
      <c r="B101" s="400" t="s">
        <v>1027</v>
      </c>
      <c r="C101" s="401"/>
      <c r="D101" s="402"/>
      <c r="E101" s="408" t="s">
        <v>27</v>
      </c>
      <c r="F101" s="413"/>
      <c r="G101" s="413"/>
      <c r="H101" s="412"/>
      <c r="I101" s="417" t="str">
        <f t="shared" ref="I101:I106" si="6">B101&amp;" "&amp;$E$101</f>
        <v>Actividad Promotora Promotora</v>
      </c>
      <c r="J101" s="412"/>
      <c r="K101" s="412"/>
      <c r="L101" s="412"/>
      <c r="M101" s="412"/>
      <c r="N101" s="412"/>
      <c r="O101" s="412"/>
      <c r="P101" s="402"/>
      <c r="Q101" s="402"/>
      <c r="R101" s="402"/>
      <c r="S101" s="402"/>
      <c r="T101" s="402"/>
      <c r="U101" s="402"/>
      <c r="V101" s="402"/>
      <c r="W101" s="414"/>
      <c r="X101" s="402"/>
      <c r="Y101" s="402"/>
      <c r="Z101" s="478"/>
      <c r="AA101" s="415"/>
      <c r="AB101" s="415"/>
      <c r="AC101" s="415"/>
      <c r="AD101" s="415"/>
      <c r="AE101" s="415"/>
      <c r="AF101" s="415"/>
      <c r="AG101" s="415"/>
      <c r="AH101" s="415"/>
      <c r="AI101" s="415"/>
      <c r="AJ101" s="415"/>
    </row>
    <row r="102" spans="1:36" s="416" customFormat="1" hidden="1" outlineLevel="2" x14ac:dyDescent="0.3">
      <c r="A102" s="412"/>
      <c r="B102" s="400" t="s">
        <v>1028</v>
      </c>
      <c r="C102" s="401"/>
      <c r="D102" s="402"/>
      <c r="E102" s="403" t="s">
        <v>400</v>
      </c>
      <c r="F102" s="413"/>
      <c r="G102" s="413"/>
      <c r="H102" s="412"/>
      <c r="I102" s="417" t="str">
        <f t="shared" si="6"/>
        <v>Nombre o Razón Social Promotora Promotora</v>
      </c>
      <c r="J102" s="427" t="str">
        <f>IF(E102="","",E102)</f>
        <v/>
      </c>
      <c r="K102" s="412"/>
      <c r="L102" s="412"/>
      <c r="M102" s="412"/>
      <c r="N102" s="412"/>
      <c r="O102" s="412"/>
      <c r="P102" s="402"/>
      <c r="Q102" s="402"/>
      <c r="R102" s="402"/>
      <c r="S102" s="402"/>
      <c r="T102" s="402"/>
      <c r="U102" s="402"/>
      <c r="V102" s="402"/>
      <c r="W102" s="402"/>
      <c r="X102" s="402"/>
      <c r="Y102" s="402" t="str">
        <f>E102</f>
        <v/>
      </c>
      <c r="Z102" s="478"/>
      <c r="AA102" s="415"/>
      <c r="AB102" s="415"/>
      <c r="AC102" s="415"/>
      <c r="AD102" s="415"/>
      <c r="AE102" s="415"/>
      <c r="AF102" s="415"/>
      <c r="AG102" s="415"/>
      <c r="AH102" s="415"/>
      <c r="AI102" s="415"/>
      <c r="AJ102" s="415"/>
    </row>
    <row r="103" spans="1:36" s="416" customFormat="1" hidden="1" outlineLevel="2" x14ac:dyDescent="0.3">
      <c r="A103" s="412"/>
      <c r="B103" s="400" t="s">
        <v>1029</v>
      </c>
      <c r="C103" s="401"/>
      <c r="D103" s="402"/>
      <c r="E103" s="403" t="s">
        <v>400</v>
      </c>
      <c r="F103" s="413"/>
      <c r="G103" s="413"/>
      <c r="H103" s="412"/>
      <c r="I103" s="417" t="str">
        <f t="shared" si="6"/>
        <v>Provincia Promotora Promotora</v>
      </c>
      <c r="J103" s="427" t="str">
        <f>IF(E103="","",E103)</f>
        <v/>
      </c>
      <c r="K103" s="412"/>
      <c r="L103" s="412"/>
      <c r="M103" s="412"/>
      <c r="N103" s="412"/>
      <c r="O103" s="412"/>
      <c r="P103" s="402"/>
      <c r="Q103" s="402"/>
      <c r="R103" s="402"/>
      <c r="S103" s="402"/>
      <c r="T103" s="402"/>
      <c r="U103" s="402"/>
      <c r="V103" s="402"/>
      <c r="W103" s="402"/>
      <c r="X103" s="402"/>
      <c r="Y103" s="402"/>
      <c r="Z103" s="478"/>
      <c r="AA103" s="415"/>
      <c r="AB103" s="415"/>
      <c r="AC103" s="415"/>
      <c r="AD103" s="415"/>
      <c r="AE103" s="415"/>
      <c r="AF103" s="415"/>
      <c r="AG103" s="415"/>
      <c r="AH103" s="415"/>
      <c r="AI103" s="415"/>
      <c r="AJ103" s="415"/>
    </row>
    <row r="104" spans="1:36" s="416" customFormat="1" hidden="1" outlineLevel="2" x14ac:dyDescent="0.3">
      <c r="A104" s="412"/>
      <c r="B104" s="400" t="s">
        <v>1030</v>
      </c>
      <c r="C104" s="401"/>
      <c r="D104" s="402"/>
      <c r="E104" s="403" t="s">
        <v>400</v>
      </c>
      <c r="F104" s="412"/>
      <c r="G104" s="412"/>
      <c r="H104" s="412"/>
      <c r="I104" s="417" t="str">
        <f t="shared" si="6"/>
        <v>Persona de contacto Promotora Promotora</v>
      </c>
      <c r="J104" s="427" t="str">
        <f>IF(E104="","",E104)</f>
        <v/>
      </c>
      <c r="K104" s="412"/>
      <c r="L104" s="412"/>
      <c r="M104" s="412"/>
      <c r="N104" s="412"/>
      <c r="O104" s="412"/>
      <c r="P104" s="402"/>
      <c r="Q104" s="402"/>
      <c r="R104" s="402"/>
      <c r="S104" s="402"/>
      <c r="T104" s="402"/>
      <c r="U104" s="402"/>
      <c r="V104" s="402"/>
      <c r="W104" s="402"/>
      <c r="X104" s="402"/>
      <c r="Y104" s="402"/>
      <c r="Z104" s="478"/>
      <c r="AA104" s="415"/>
      <c r="AB104" s="415"/>
      <c r="AC104" s="415"/>
      <c r="AD104" s="415"/>
      <c r="AE104" s="415"/>
      <c r="AF104" s="415"/>
      <c r="AG104" s="415"/>
      <c r="AH104" s="415"/>
      <c r="AI104" s="415"/>
      <c r="AJ104" s="415"/>
    </row>
    <row r="105" spans="1:36" s="416" customFormat="1" hidden="1" outlineLevel="2" x14ac:dyDescent="0.3">
      <c r="A105" s="412"/>
      <c r="B105" s="400" t="s">
        <v>1031</v>
      </c>
      <c r="C105" s="401"/>
      <c r="D105" s="402"/>
      <c r="E105" s="403" t="s">
        <v>400</v>
      </c>
      <c r="F105" s="412"/>
      <c r="G105" s="412"/>
      <c r="H105" s="412"/>
      <c r="I105" s="417" t="str">
        <f t="shared" si="6"/>
        <v>Teléfono Promotora Promotora</v>
      </c>
      <c r="J105" s="427" t="str">
        <f>IF(E105="","",E105)</f>
        <v/>
      </c>
      <c r="K105" s="412"/>
      <c r="L105" s="412"/>
      <c r="M105" s="412"/>
      <c r="N105" s="412"/>
      <c r="O105" s="412"/>
      <c r="P105" s="402"/>
      <c r="Q105" s="402"/>
      <c r="R105" s="402"/>
      <c r="S105" s="402"/>
      <c r="T105" s="402"/>
      <c r="U105" s="402"/>
      <c r="V105" s="402"/>
      <c r="W105" s="402"/>
      <c r="X105" s="402"/>
      <c r="Y105" s="402"/>
      <c r="Z105" s="478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</row>
    <row r="106" spans="1:36" s="416" customFormat="1" hidden="1" outlineLevel="2" x14ac:dyDescent="0.3">
      <c r="A106" s="412"/>
      <c r="B106" s="400" t="s">
        <v>1032</v>
      </c>
      <c r="C106" s="401"/>
      <c r="D106" s="402"/>
      <c r="E106" s="435" t="s">
        <v>400</v>
      </c>
      <c r="F106" s="412"/>
      <c r="G106" s="412"/>
      <c r="H106" s="412"/>
      <c r="I106" s="417" t="str">
        <f t="shared" si="6"/>
        <v>e-mail Promotora Promotora</v>
      </c>
      <c r="J106" s="427" t="str">
        <f>IF(E106="","",E106)</f>
        <v/>
      </c>
      <c r="K106" s="412"/>
      <c r="L106" s="412"/>
      <c r="M106" s="412"/>
      <c r="N106" s="412"/>
      <c r="O106" s="412"/>
      <c r="P106" s="402"/>
      <c r="Q106" s="402"/>
      <c r="R106" s="402"/>
      <c r="S106" s="402"/>
      <c r="T106" s="402"/>
      <c r="U106" s="402"/>
      <c r="V106" s="402"/>
      <c r="W106" s="402"/>
      <c r="X106" s="402"/>
      <c r="Y106" s="402"/>
      <c r="Z106" s="478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</row>
    <row r="107" spans="1:36" s="31" customFormat="1" ht="30" hidden="1" customHeight="1" outlineLevel="1" thickBot="1" x14ac:dyDescent="0.4">
      <c r="A107" s="20"/>
      <c r="B107" s="55" t="s">
        <v>28</v>
      </c>
      <c r="C107" s="47"/>
      <c r="D107" s="22"/>
      <c r="E107" s="395">
        <v>0</v>
      </c>
      <c r="F107" s="22"/>
      <c r="G107" s="23"/>
      <c r="H107" s="24"/>
      <c r="I107" s="25"/>
      <c r="J107" s="26"/>
      <c r="K107" s="27"/>
      <c r="L107" s="27"/>
      <c r="M107" s="27"/>
      <c r="N107" s="27"/>
      <c r="O107" s="27"/>
      <c r="P107" s="28"/>
      <c r="Q107" s="28"/>
      <c r="R107" s="28"/>
      <c r="S107" s="28"/>
      <c r="T107" s="28"/>
      <c r="U107" s="28"/>
      <c r="V107" s="28"/>
      <c r="W107" s="29" t="s">
        <v>10</v>
      </c>
      <c r="X107" s="28"/>
      <c r="Y107" s="28"/>
      <c r="Z107" s="478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</row>
    <row r="108" spans="1:36" s="11" customFormat="1" ht="4.1500000000000004" hidden="1" customHeight="1" outlineLevel="2" x14ac:dyDescent="0.3">
      <c r="A108" s="1"/>
      <c r="B108" s="7"/>
      <c r="C108" s="7"/>
      <c r="D108" s="7"/>
      <c r="E108" s="393" t="s">
        <v>400</v>
      </c>
      <c r="F108" s="1"/>
      <c r="G108" s="1"/>
      <c r="H108" s="1"/>
      <c r="I108" s="1"/>
      <c r="J108" s="26"/>
      <c r="K108" s="1"/>
      <c r="L108" s="1"/>
      <c r="M108" s="1"/>
      <c r="N108" s="1"/>
      <c r="O108" s="1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478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1:36" s="416" customFormat="1" ht="20.100000000000001" hidden="1" customHeight="1" outlineLevel="2" x14ac:dyDescent="0.3">
      <c r="A109" s="412"/>
      <c r="B109" s="400" t="s">
        <v>1033</v>
      </c>
      <c r="C109" s="401"/>
      <c r="D109" s="402"/>
      <c r="E109" s="408" t="s">
        <v>28</v>
      </c>
      <c r="F109" s="413"/>
      <c r="G109" s="413"/>
      <c r="H109" s="412"/>
      <c r="I109" s="417" t="str">
        <f t="shared" ref="I109:I114" si="7">B109&amp;" "&amp;$B$107</f>
        <v>Actividad Arquitectura Arquitectura</v>
      </c>
      <c r="J109" s="412"/>
      <c r="K109" s="412"/>
      <c r="L109" s="412"/>
      <c r="M109" s="412"/>
      <c r="N109" s="412"/>
      <c r="O109" s="412"/>
      <c r="P109" s="402"/>
      <c r="Q109" s="402"/>
      <c r="R109" s="402"/>
      <c r="S109" s="402"/>
      <c r="T109" s="402"/>
      <c r="U109" s="402"/>
      <c r="V109" s="402"/>
      <c r="W109" s="414"/>
      <c r="X109" s="402"/>
      <c r="Y109" s="402"/>
      <c r="Z109" s="478"/>
      <c r="AA109" s="415"/>
      <c r="AB109" s="415"/>
      <c r="AC109" s="415"/>
      <c r="AD109" s="415"/>
      <c r="AE109" s="415"/>
      <c r="AF109" s="415"/>
      <c r="AG109" s="415"/>
      <c r="AH109" s="415"/>
      <c r="AI109" s="415"/>
      <c r="AJ109" s="415"/>
    </row>
    <row r="110" spans="1:36" s="416" customFormat="1" hidden="1" outlineLevel="2" x14ac:dyDescent="0.3">
      <c r="A110" s="412"/>
      <c r="B110" s="400" t="s">
        <v>1034</v>
      </c>
      <c r="C110" s="401"/>
      <c r="D110" s="402"/>
      <c r="E110" s="403" t="s">
        <v>400</v>
      </c>
      <c r="F110" s="413"/>
      <c r="G110" s="413"/>
      <c r="H110" s="412"/>
      <c r="I110" s="417" t="str">
        <f t="shared" si="7"/>
        <v>Nombre o Razón Social Arquitectura Arquitectura</v>
      </c>
      <c r="J110" s="427" t="str">
        <f>IF(E110="","",E110)</f>
        <v/>
      </c>
      <c r="K110" s="412"/>
      <c r="L110" s="412"/>
      <c r="M110" s="412"/>
      <c r="N110" s="412"/>
      <c r="O110" s="412"/>
      <c r="P110" s="402"/>
      <c r="Q110" s="402"/>
      <c r="R110" s="402"/>
      <c r="S110" s="402"/>
      <c r="T110" s="402"/>
      <c r="U110" s="402"/>
      <c r="V110" s="402"/>
      <c r="W110" s="402"/>
      <c r="X110" s="402"/>
      <c r="Y110" s="402" t="str">
        <f>E110</f>
        <v/>
      </c>
      <c r="Z110" s="478"/>
      <c r="AA110" s="415"/>
      <c r="AB110" s="415"/>
      <c r="AC110" s="415"/>
      <c r="AD110" s="415"/>
      <c r="AE110" s="415"/>
      <c r="AF110" s="415"/>
      <c r="AG110" s="415"/>
      <c r="AH110" s="415"/>
      <c r="AI110" s="415"/>
      <c r="AJ110" s="415"/>
    </row>
    <row r="111" spans="1:36" s="416" customFormat="1" hidden="1" outlineLevel="2" x14ac:dyDescent="0.3">
      <c r="A111" s="412"/>
      <c r="B111" s="400" t="s">
        <v>1035</v>
      </c>
      <c r="C111" s="401"/>
      <c r="D111" s="402"/>
      <c r="E111" s="403" t="s">
        <v>400</v>
      </c>
      <c r="F111" s="413"/>
      <c r="G111" s="413"/>
      <c r="H111" s="412"/>
      <c r="I111" s="417" t="str">
        <f t="shared" si="7"/>
        <v>Provincia Arquitectura Arquitectura</v>
      </c>
      <c r="J111" s="427" t="str">
        <f>IF(E111="","",E111)</f>
        <v/>
      </c>
      <c r="K111" s="412"/>
      <c r="L111" s="412"/>
      <c r="M111" s="412"/>
      <c r="N111" s="412"/>
      <c r="O111" s="412"/>
      <c r="P111" s="402"/>
      <c r="Q111" s="402"/>
      <c r="R111" s="402"/>
      <c r="S111" s="402"/>
      <c r="T111" s="402"/>
      <c r="U111" s="402"/>
      <c r="V111" s="402"/>
      <c r="W111" s="402"/>
      <c r="X111" s="402"/>
      <c r="Y111" s="402"/>
      <c r="Z111" s="478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</row>
    <row r="112" spans="1:36" s="416" customFormat="1" hidden="1" outlineLevel="2" x14ac:dyDescent="0.3">
      <c r="A112" s="412"/>
      <c r="B112" s="400" t="s">
        <v>1036</v>
      </c>
      <c r="C112" s="401"/>
      <c r="D112" s="402"/>
      <c r="E112" s="403" t="s">
        <v>400</v>
      </c>
      <c r="F112" s="412"/>
      <c r="G112" s="412"/>
      <c r="H112" s="412"/>
      <c r="I112" s="417" t="str">
        <f t="shared" si="7"/>
        <v>Persona de contacto Arquitectura Arquitectura</v>
      </c>
      <c r="J112" s="427" t="str">
        <f>IF(E112="","",E112)</f>
        <v/>
      </c>
      <c r="K112" s="412"/>
      <c r="L112" s="412"/>
      <c r="M112" s="412"/>
      <c r="N112" s="412"/>
      <c r="O112" s="412"/>
      <c r="P112" s="402"/>
      <c r="Q112" s="402"/>
      <c r="R112" s="402"/>
      <c r="S112" s="402"/>
      <c r="T112" s="402"/>
      <c r="U112" s="402"/>
      <c r="V112" s="402"/>
      <c r="W112" s="402"/>
      <c r="X112" s="402"/>
      <c r="Y112" s="402"/>
      <c r="Z112" s="478"/>
      <c r="AA112" s="415"/>
      <c r="AB112" s="415"/>
      <c r="AC112" s="415"/>
      <c r="AD112" s="415"/>
      <c r="AE112" s="415"/>
      <c r="AF112" s="415"/>
      <c r="AG112" s="415"/>
      <c r="AH112" s="415"/>
      <c r="AI112" s="415"/>
      <c r="AJ112" s="415"/>
    </row>
    <row r="113" spans="1:36" s="416" customFormat="1" hidden="1" outlineLevel="2" x14ac:dyDescent="0.3">
      <c r="A113" s="412"/>
      <c r="B113" s="400" t="s">
        <v>1037</v>
      </c>
      <c r="C113" s="401"/>
      <c r="D113" s="402"/>
      <c r="E113" s="403" t="s">
        <v>400</v>
      </c>
      <c r="F113" s="412"/>
      <c r="G113" s="412"/>
      <c r="H113" s="412"/>
      <c r="I113" s="417" t="str">
        <f t="shared" si="7"/>
        <v>Teléfono Arquitectura Arquitectura</v>
      </c>
      <c r="J113" s="427" t="str">
        <f>IF(E113="","",E113)</f>
        <v/>
      </c>
      <c r="K113" s="412"/>
      <c r="L113" s="412"/>
      <c r="M113" s="412"/>
      <c r="N113" s="412"/>
      <c r="O113" s="412"/>
      <c r="P113" s="402"/>
      <c r="Q113" s="402"/>
      <c r="R113" s="402"/>
      <c r="S113" s="402"/>
      <c r="T113" s="402"/>
      <c r="U113" s="402"/>
      <c r="V113" s="402"/>
      <c r="W113" s="402"/>
      <c r="X113" s="402"/>
      <c r="Y113" s="402"/>
      <c r="Z113" s="478"/>
      <c r="AA113" s="415"/>
      <c r="AB113" s="415"/>
      <c r="AC113" s="415"/>
      <c r="AD113" s="415"/>
      <c r="AE113" s="415"/>
      <c r="AF113" s="415"/>
      <c r="AG113" s="415"/>
      <c r="AH113" s="415"/>
      <c r="AI113" s="415"/>
      <c r="AJ113" s="415"/>
    </row>
    <row r="114" spans="1:36" s="416" customFormat="1" hidden="1" outlineLevel="2" x14ac:dyDescent="0.3">
      <c r="A114" s="412"/>
      <c r="B114" s="400" t="s">
        <v>1038</v>
      </c>
      <c r="C114" s="401"/>
      <c r="D114" s="402"/>
      <c r="E114" s="403" t="s">
        <v>400</v>
      </c>
      <c r="F114" s="412"/>
      <c r="G114" s="412"/>
      <c r="H114" s="412"/>
      <c r="I114" s="417" t="str">
        <f t="shared" si="7"/>
        <v>e-mail Arquitectura Arquitectura</v>
      </c>
      <c r="J114" s="427" t="str">
        <f>IF(E114="","",E114)</f>
        <v/>
      </c>
      <c r="K114" s="412"/>
      <c r="L114" s="412"/>
      <c r="M114" s="412"/>
      <c r="N114" s="412"/>
      <c r="O114" s="412"/>
      <c r="P114" s="402"/>
      <c r="Q114" s="402"/>
      <c r="R114" s="402"/>
      <c r="S114" s="402"/>
      <c r="T114" s="402"/>
      <c r="U114" s="402"/>
      <c r="V114" s="402"/>
      <c r="W114" s="402"/>
      <c r="X114" s="402"/>
      <c r="Y114" s="402"/>
      <c r="Z114" s="478"/>
      <c r="AA114" s="415"/>
      <c r="AB114" s="415"/>
      <c r="AC114" s="415"/>
      <c r="AD114" s="415"/>
      <c r="AE114" s="415"/>
      <c r="AF114" s="415"/>
      <c r="AG114" s="415"/>
      <c r="AH114" s="415"/>
      <c r="AI114" s="415"/>
      <c r="AJ114" s="415"/>
    </row>
    <row r="115" spans="1:36" s="31" customFormat="1" ht="30" hidden="1" customHeight="1" outlineLevel="1" thickBot="1" x14ac:dyDescent="0.4">
      <c r="A115" s="20"/>
      <c r="B115" s="55" t="s">
        <v>29</v>
      </c>
      <c r="C115" s="47"/>
      <c r="D115" s="22"/>
      <c r="E115" s="395">
        <v>0</v>
      </c>
      <c r="F115" s="22"/>
      <c r="G115" s="23"/>
      <c r="H115" s="24"/>
      <c r="I115" s="25"/>
      <c r="J115" s="26"/>
      <c r="K115" s="27"/>
      <c r="L115" s="27"/>
      <c r="M115" s="27"/>
      <c r="N115" s="27"/>
      <c r="O115" s="27"/>
      <c r="P115" s="28"/>
      <c r="Q115" s="28"/>
      <c r="R115" s="28"/>
      <c r="S115" s="28"/>
      <c r="T115" s="28"/>
      <c r="U115" s="28"/>
      <c r="V115" s="28"/>
      <c r="W115" s="29" t="s">
        <v>10</v>
      </c>
      <c r="X115" s="28"/>
      <c r="Y115" s="28"/>
      <c r="Z115" s="478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</row>
    <row r="116" spans="1:36" s="11" customFormat="1" ht="4.1500000000000004" hidden="1" customHeight="1" outlineLevel="2" x14ac:dyDescent="0.3">
      <c r="A116" s="1"/>
      <c r="B116" s="7"/>
      <c r="C116" s="7"/>
      <c r="D116" s="7"/>
      <c r="E116" s="393" t="s">
        <v>400</v>
      </c>
      <c r="F116" s="1"/>
      <c r="G116" s="1"/>
      <c r="H116" s="1"/>
      <c r="I116" s="1"/>
      <c r="J116" s="26"/>
      <c r="K116" s="1"/>
      <c r="L116" s="1"/>
      <c r="M116" s="1"/>
      <c r="N116" s="1"/>
      <c r="O116" s="1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478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1:36" s="416" customFormat="1" ht="20.100000000000001" hidden="1" customHeight="1" outlineLevel="2" x14ac:dyDescent="0.3">
      <c r="A117" s="412"/>
      <c r="B117" s="400" t="s">
        <v>1039</v>
      </c>
      <c r="C117" s="401"/>
      <c r="D117" s="402"/>
      <c r="E117" s="408" t="s">
        <v>29</v>
      </c>
      <c r="F117" s="413"/>
      <c r="G117" s="413"/>
      <c r="H117" s="412"/>
      <c r="I117" s="417" t="str">
        <f t="shared" ref="I117:I122" si="8">B117&amp;" "&amp;$B$115</f>
        <v>Actividad Ingeniería Ingeniería</v>
      </c>
      <c r="J117" s="412"/>
      <c r="K117" s="412"/>
      <c r="L117" s="412"/>
      <c r="M117" s="412"/>
      <c r="N117" s="412"/>
      <c r="O117" s="412"/>
      <c r="P117" s="402"/>
      <c r="Q117" s="402"/>
      <c r="R117" s="402"/>
      <c r="S117" s="402"/>
      <c r="T117" s="402"/>
      <c r="U117" s="402"/>
      <c r="V117" s="402"/>
      <c r="W117" s="414"/>
      <c r="X117" s="402"/>
      <c r="Y117" s="402"/>
      <c r="Z117" s="478"/>
      <c r="AA117" s="415"/>
      <c r="AB117" s="415"/>
      <c r="AC117" s="415"/>
      <c r="AD117" s="415"/>
      <c r="AE117" s="415"/>
      <c r="AF117" s="415"/>
      <c r="AG117" s="415"/>
      <c r="AH117" s="415"/>
      <c r="AI117" s="415"/>
      <c r="AJ117" s="415"/>
    </row>
    <row r="118" spans="1:36" s="416" customFormat="1" hidden="1" outlineLevel="2" x14ac:dyDescent="0.3">
      <c r="A118" s="412"/>
      <c r="B118" s="400" t="s">
        <v>1040</v>
      </c>
      <c r="C118" s="401"/>
      <c r="D118" s="402"/>
      <c r="E118" s="403" t="s">
        <v>400</v>
      </c>
      <c r="F118" s="413"/>
      <c r="G118" s="413"/>
      <c r="H118" s="412"/>
      <c r="I118" s="417" t="str">
        <f t="shared" si="8"/>
        <v>Nombre o Razón Social Ingeniería Ingeniería</v>
      </c>
      <c r="J118" s="427" t="str">
        <f>IF(E118="","",E118)</f>
        <v/>
      </c>
      <c r="K118" s="412"/>
      <c r="L118" s="412"/>
      <c r="M118" s="412"/>
      <c r="N118" s="412"/>
      <c r="O118" s="412"/>
      <c r="P118" s="402"/>
      <c r="Q118" s="402"/>
      <c r="R118" s="402"/>
      <c r="S118" s="402"/>
      <c r="T118" s="402"/>
      <c r="U118" s="402"/>
      <c r="V118" s="402"/>
      <c r="W118" s="402"/>
      <c r="X118" s="402"/>
      <c r="Y118" s="402" t="str">
        <f>E118</f>
        <v/>
      </c>
      <c r="Z118" s="478"/>
      <c r="AA118" s="415"/>
      <c r="AB118" s="415"/>
      <c r="AC118" s="415"/>
      <c r="AD118" s="415"/>
      <c r="AE118" s="415"/>
      <c r="AF118" s="415"/>
      <c r="AG118" s="415"/>
      <c r="AH118" s="415"/>
      <c r="AI118" s="415"/>
      <c r="AJ118" s="415"/>
    </row>
    <row r="119" spans="1:36" s="416" customFormat="1" hidden="1" outlineLevel="2" x14ac:dyDescent="0.3">
      <c r="A119" s="412"/>
      <c r="B119" s="400" t="s">
        <v>1041</v>
      </c>
      <c r="C119" s="401"/>
      <c r="D119" s="402"/>
      <c r="E119" s="403" t="s">
        <v>400</v>
      </c>
      <c r="F119" s="413"/>
      <c r="G119" s="413"/>
      <c r="H119" s="412"/>
      <c r="I119" s="417" t="str">
        <f t="shared" si="8"/>
        <v>Provincia Ingeniería Ingeniería</v>
      </c>
      <c r="J119" s="427" t="str">
        <f>IF(E119="","",E119)</f>
        <v/>
      </c>
      <c r="K119" s="412"/>
      <c r="L119" s="412"/>
      <c r="M119" s="412"/>
      <c r="N119" s="412"/>
      <c r="O119" s="412"/>
      <c r="P119" s="402"/>
      <c r="Q119" s="402"/>
      <c r="R119" s="402"/>
      <c r="S119" s="402"/>
      <c r="T119" s="402"/>
      <c r="U119" s="402"/>
      <c r="V119" s="402"/>
      <c r="W119" s="402"/>
      <c r="X119" s="402"/>
      <c r="Y119" s="402"/>
      <c r="Z119" s="478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</row>
    <row r="120" spans="1:36" s="416" customFormat="1" hidden="1" outlineLevel="2" x14ac:dyDescent="0.3">
      <c r="A120" s="412"/>
      <c r="B120" s="400" t="s">
        <v>1042</v>
      </c>
      <c r="C120" s="401"/>
      <c r="D120" s="402"/>
      <c r="E120" s="403" t="s">
        <v>400</v>
      </c>
      <c r="F120" s="412"/>
      <c r="G120" s="412"/>
      <c r="H120" s="412"/>
      <c r="I120" s="417" t="str">
        <f t="shared" si="8"/>
        <v>Persona de contacto Ingeniería Ingeniería</v>
      </c>
      <c r="J120" s="427" t="str">
        <f>IF(E120="","",E120)</f>
        <v/>
      </c>
      <c r="K120" s="412"/>
      <c r="L120" s="412"/>
      <c r="M120" s="412"/>
      <c r="N120" s="412"/>
      <c r="O120" s="412"/>
      <c r="P120" s="402"/>
      <c r="Q120" s="402"/>
      <c r="R120" s="402"/>
      <c r="S120" s="402"/>
      <c r="T120" s="402"/>
      <c r="U120" s="402"/>
      <c r="V120" s="402"/>
      <c r="W120" s="402"/>
      <c r="X120" s="402"/>
      <c r="Y120" s="402"/>
      <c r="Z120" s="478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</row>
    <row r="121" spans="1:36" s="416" customFormat="1" hidden="1" outlineLevel="2" x14ac:dyDescent="0.3">
      <c r="A121" s="412"/>
      <c r="B121" s="400" t="s">
        <v>1043</v>
      </c>
      <c r="C121" s="401"/>
      <c r="D121" s="402"/>
      <c r="E121" s="403" t="s">
        <v>400</v>
      </c>
      <c r="F121" s="412"/>
      <c r="G121" s="412"/>
      <c r="H121" s="412"/>
      <c r="I121" s="417" t="str">
        <f t="shared" si="8"/>
        <v>Teléfono Ingeniería Ingeniería</v>
      </c>
      <c r="J121" s="427" t="str">
        <f>IF(E121="","",E121)</f>
        <v/>
      </c>
      <c r="K121" s="412"/>
      <c r="L121" s="412"/>
      <c r="M121" s="412"/>
      <c r="N121" s="412"/>
      <c r="O121" s="412"/>
      <c r="P121" s="402"/>
      <c r="Q121" s="402"/>
      <c r="R121" s="402"/>
      <c r="S121" s="402"/>
      <c r="T121" s="402"/>
      <c r="U121" s="402"/>
      <c r="V121" s="402"/>
      <c r="W121" s="402"/>
      <c r="X121" s="402"/>
      <c r="Y121" s="402"/>
      <c r="Z121" s="478"/>
      <c r="AA121" s="415"/>
      <c r="AB121" s="415"/>
      <c r="AC121" s="415"/>
      <c r="AD121" s="415"/>
      <c r="AE121" s="415"/>
      <c r="AF121" s="415"/>
      <c r="AG121" s="415"/>
      <c r="AH121" s="415"/>
      <c r="AI121" s="415"/>
      <c r="AJ121" s="415"/>
    </row>
    <row r="122" spans="1:36" s="416" customFormat="1" hidden="1" outlineLevel="2" x14ac:dyDescent="0.3">
      <c r="A122" s="412"/>
      <c r="B122" s="400" t="s">
        <v>1044</v>
      </c>
      <c r="C122" s="401"/>
      <c r="D122" s="402"/>
      <c r="E122" s="403" t="s">
        <v>400</v>
      </c>
      <c r="F122" s="412"/>
      <c r="G122" s="412"/>
      <c r="H122" s="412"/>
      <c r="I122" s="417" t="str">
        <f t="shared" si="8"/>
        <v>e-mail Ingeniería Ingeniería</v>
      </c>
      <c r="J122" s="427" t="str">
        <f>IF(E122="","",E122)</f>
        <v/>
      </c>
      <c r="K122" s="412"/>
      <c r="L122" s="412"/>
      <c r="M122" s="412"/>
      <c r="N122" s="412"/>
      <c r="O122" s="412"/>
      <c r="P122" s="402"/>
      <c r="Q122" s="402"/>
      <c r="R122" s="402"/>
      <c r="S122" s="402"/>
      <c r="T122" s="402"/>
      <c r="U122" s="402"/>
      <c r="V122" s="402"/>
      <c r="W122" s="402"/>
      <c r="X122" s="402"/>
      <c r="Y122" s="402"/>
      <c r="Z122" s="478"/>
      <c r="AA122" s="415"/>
      <c r="AB122" s="415"/>
      <c r="AC122" s="415"/>
      <c r="AD122" s="415"/>
      <c r="AE122" s="415"/>
      <c r="AF122" s="415"/>
      <c r="AG122" s="415"/>
      <c r="AH122" s="415"/>
      <c r="AI122" s="415"/>
      <c r="AJ122" s="415"/>
    </row>
    <row r="123" spans="1:36" s="31" customFormat="1" ht="30" hidden="1" customHeight="1" outlineLevel="1" thickBot="1" x14ac:dyDescent="0.4">
      <c r="A123" s="20"/>
      <c r="B123" s="55" t="s">
        <v>30</v>
      </c>
      <c r="C123" s="47"/>
      <c r="D123" s="22"/>
      <c r="E123" s="395">
        <v>0</v>
      </c>
      <c r="F123" s="22"/>
      <c r="G123" s="23"/>
      <c r="H123" s="24"/>
      <c r="I123" s="25"/>
      <c r="J123" s="26"/>
      <c r="K123" s="27"/>
      <c r="L123" s="27"/>
      <c r="M123" s="27"/>
      <c r="N123" s="27"/>
      <c r="O123" s="27"/>
      <c r="P123" s="28"/>
      <c r="Q123" s="28"/>
      <c r="R123" s="28"/>
      <c r="S123" s="28"/>
      <c r="T123" s="28"/>
      <c r="U123" s="28"/>
      <c r="V123" s="28"/>
      <c r="W123" s="29" t="s">
        <v>10</v>
      </c>
      <c r="X123" s="28"/>
      <c r="Y123" s="28"/>
      <c r="Z123" s="478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</row>
    <row r="124" spans="1:36" s="11" customFormat="1" ht="4.1500000000000004" hidden="1" customHeight="1" outlineLevel="2" x14ac:dyDescent="0.3">
      <c r="A124" s="1"/>
      <c r="B124" s="7"/>
      <c r="C124" s="7"/>
      <c r="D124" s="7"/>
      <c r="E124" s="393" t="s">
        <v>400</v>
      </c>
      <c r="F124" s="1"/>
      <c r="G124" s="1"/>
      <c r="H124" s="1"/>
      <c r="I124" s="1"/>
      <c r="J124" s="26"/>
      <c r="K124" s="1"/>
      <c r="L124" s="1"/>
      <c r="M124" s="1"/>
      <c r="N124" s="1"/>
      <c r="O124" s="1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478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1:36" s="422" customFormat="1" ht="20.100000000000001" hidden="1" customHeight="1" outlineLevel="2" x14ac:dyDescent="0.35">
      <c r="A125" s="418"/>
      <c r="B125" s="404" t="s">
        <v>1045</v>
      </c>
      <c r="C125" s="405"/>
      <c r="D125" s="406"/>
      <c r="E125" s="419" t="s">
        <v>30</v>
      </c>
      <c r="F125" s="420"/>
      <c r="G125" s="420"/>
      <c r="H125" s="418"/>
      <c r="I125" s="417" t="str">
        <f t="shared" ref="I125:I130" si="9">B125&amp;" "&amp;$B$123</f>
        <v>Actividad Constructora Constructora</v>
      </c>
      <c r="J125" s="418"/>
      <c r="K125" s="418"/>
      <c r="L125" s="418"/>
      <c r="M125" s="418"/>
      <c r="N125" s="418"/>
      <c r="O125" s="418"/>
      <c r="P125" s="406"/>
      <c r="Q125" s="406"/>
      <c r="R125" s="406"/>
      <c r="S125" s="406"/>
      <c r="T125" s="406"/>
      <c r="U125" s="406"/>
      <c r="V125" s="406"/>
      <c r="W125" s="27"/>
      <c r="X125" s="406"/>
      <c r="Y125" s="406"/>
      <c r="Z125" s="484"/>
      <c r="AA125" s="421"/>
      <c r="AB125" s="421"/>
      <c r="AC125" s="421"/>
      <c r="AD125" s="421"/>
      <c r="AE125" s="421"/>
      <c r="AF125" s="421"/>
      <c r="AG125" s="421"/>
      <c r="AH125" s="421"/>
      <c r="AI125" s="421"/>
      <c r="AJ125" s="421"/>
    </row>
    <row r="126" spans="1:36" s="422" customFormat="1" ht="21" hidden="1" outlineLevel="2" x14ac:dyDescent="0.35">
      <c r="A126" s="418"/>
      <c r="B126" s="404" t="s">
        <v>1046</v>
      </c>
      <c r="C126" s="405"/>
      <c r="D126" s="406"/>
      <c r="E126" s="407" t="s">
        <v>400</v>
      </c>
      <c r="F126" s="420"/>
      <c r="G126" s="420"/>
      <c r="H126" s="418"/>
      <c r="I126" s="417" t="str">
        <f t="shared" si="9"/>
        <v>Nombre o Razón Social Constructora Constructora</v>
      </c>
      <c r="J126" s="428" t="str">
        <f>IF(E126="","",E126)</f>
        <v/>
      </c>
      <c r="K126" s="418"/>
      <c r="L126" s="418"/>
      <c r="M126" s="418"/>
      <c r="N126" s="418"/>
      <c r="O126" s="418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 t="str">
        <f>E126</f>
        <v/>
      </c>
      <c r="Z126" s="484"/>
      <c r="AA126" s="421"/>
      <c r="AB126" s="421"/>
      <c r="AC126" s="421"/>
      <c r="AD126" s="421"/>
      <c r="AE126" s="421"/>
      <c r="AF126" s="421"/>
      <c r="AG126" s="421"/>
      <c r="AH126" s="421"/>
      <c r="AI126" s="421"/>
      <c r="AJ126" s="421"/>
    </row>
    <row r="127" spans="1:36" s="422" customFormat="1" ht="21" hidden="1" outlineLevel="2" x14ac:dyDescent="0.35">
      <c r="A127" s="418"/>
      <c r="B127" s="404" t="s">
        <v>1047</v>
      </c>
      <c r="C127" s="405"/>
      <c r="D127" s="406"/>
      <c r="E127" s="407" t="s">
        <v>400</v>
      </c>
      <c r="F127" s="420"/>
      <c r="G127" s="420"/>
      <c r="H127" s="418"/>
      <c r="I127" s="417" t="str">
        <f t="shared" si="9"/>
        <v>Provincia Constructora Constructora</v>
      </c>
      <c r="J127" s="428" t="str">
        <f>IF(E127="","",E127)</f>
        <v/>
      </c>
      <c r="K127" s="418"/>
      <c r="L127" s="418"/>
      <c r="M127" s="418"/>
      <c r="N127" s="418"/>
      <c r="O127" s="418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84"/>
      <c r="AA127" s="421"/>
      <c r="AB127" s="421"/>
      <c r="AC127" s="421"/>
      <c r="AD127" s="421"/>
      <c r="AE127" s="421"/>
      <c r="AF127" s="421"/>
      <c r="AG127" s="421"/>
      <c r="AH127" s="421"/>
      <c r="AI127" s="421"/>
      <c r="AJ127" s="421"/>
    </row>
    <row r="128" spans="1:36" s="422" customFormat="1" ht="21" hidden="1" outlineLevel="2" x14ac:dyDescent="0.35">
      <c r="A128" s="418"/>
      <c r="B128" s="404" t="s">
        <v>1048</v>
      </c>
      <c r="C128" s="405"/>
      <c r="D128" s="406"/>
      <c r="E128" s="407" t="s">
        <v>400</v>
      </c>
      <c r="F128" s="418"/>
      <c r="G128" s="418"/>
      <c r="H128" s="418"/>
      <c r="I128" s="417" t="str">
        <f t="shared" si="9"/>
        <v>Persona de contacto Constructora Constructora</v>
      </c>
      <c r="J128" s="428" t="str">
        <f>IF(E128="","",E128)</f>
        <v/>
      </c>
      <c r="K128" s="418"/>
      <c r="L128" s="418"/>
      <c r="M128" s="418"/>
      <c r="N128" s="418"/>
      <c r="O128" s="418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84"/>
      <c r="AA128" s="421"/>
      <c r="AB128" s="421"/>
      <c r="AC128" s="421"/>
      <c r="AD128" s="421"/>
      <c r="AE128" s="421"/>
      <c r="AF128" s="421"/>
      <c r="AG128" s="421"/>
      <c r="AH128" s="421"/>
      <c r="AI128" s="421"/>
      <c r="AJ128" s="421"/>
    </row>
    <row r="129" spans="1:36" s="422" customFormat="1" ht="21" hidden="1" outlineLevel="2" x14ac:dyDescent="0.35">
      <c r="A129" s="418"/>
      <c r="B129" s="404" t="s">
        <v>1049</v>
      </c>
      <c r="C129" s="405"/>
      <c r="D129" s="406"/>
      <c r="E129" s="407" t="s">
        <v>400</v>
      </c>
      <c r="F129" s="418"/>
      <c r="G129" s="418"/>
      <c r="H129" s="418"/>
      <c r="I129" s="417" t="str">
        <f t="shared" si="9"/>
        <v>Teléfono Constructora Constructora</v>
      </c>
      <c r="J129" s="428" t="str">
        <f>IF(E129="","",E129)</f>
        <v/>
      </c>
      <c r="K129" s="418"/>
      <c r="L129" s="418"/>
      <c r="M129" s="418"/>
      <c r="N129" s="418"/>
      <c r="O129" s="418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84"/>
      <c r="AA129" s="421"/>
      <c r="AB129" s="421"/>
      <c r="AC129" s="421"/>
      <c r="AD129" s="421"/>
      <c r="AE129" s="421"/>
      <c r="AF129" s="421"/>
      <c r="AG129" s="421"/>
      <c r="AH129" s="421"/>
      <c r="AI129" s="421"/>
      <c r="AJ129" s="421"/>
    </row>
    <row r="130" spans="1:36" s="422" customFormat="1" ht="21" hidden="1" outlineLevel="2" x14ac:dyDescent="0.35">
      <c r="A130" s="418"/>
      <c r="B130" s="404" t="s">
        <v>1050</v>
      </c>
      <c r="C130" s="405"/>
      <c r="D130" s="406"/>
      <c r="E130" s="407" t="s">
        <v>400</v>
      </c>
      <c r="F130" s="418"/>
      <c r="G130" s="418"/>
      <c r="H130" s="418"/>
      <c r="I130" s="417" t="str">
        <f t="shared" si="9"/>
        <v>e-mail Constructora Constructora</v>
      </c>
      <c r="J130" s="428" t="str">
        <f>IF(E130="","",E130)</f>
        <v/>
      </c>
      <c r="K130" s="418"/>
      <c r="L130" s="418"/>
      <c r="M130" s="418"/>
      <c r="N130" s="418"/>
      <c r="O130" s="418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84"/>
      <c r="AA130" s="421"/>
      <c r="AB130" s="421"/>
      <c r="AC130" s="421"/>
      <c r="AD130" s="421"/>
      <c r="AE130" s="421"/>
      <c r="AF130" s="421"/>
      <c r="AG130" s="421"/>
      <c r="AH130" s="421"/>
      <c r="AI130" s="421"/>
      <c r="AJ130" s="421"/>
    </row>
    <row r="131" spans="1:36" s="31" customFormat="1" ht="30" hidden="1" customHeight="1" outlineLevel="1" thickBot="1" x14ac:dyDescent="0.4">
      <c r="A131" s="20"/>
      <c r="B131" s="55" t="s">
        <v>16</v>
      </c>
      <c r="C131" s="47"/>
      <c r="D131" s="22"/>
      <c r="E131" s="395">
        <v>0</v>
      </c>
      <c r="F131" s="22"/>
      <c r="G131" s="23"/>
      <c r="H131" s="24"/>
      <c r="I131" s="25"/>
      <c r="J131" s="26"/>
      <c r="K131" s="27"/>
      <c r="L131" s="27"/>
      <c r="M131" s="27"/>
      <c r="N131" s="27"/>
      <c r="O131" s="27"/>
      <c r="P131" s="28"/>
      <c r="Q131" s="28"/>
      <c r="R131" s="28"/>
      <c r="S131" s="28"/>
      <c r="T131" s="28"/>
      <c r="U131" s="28"/>
      <c r="V131" s="28"/>
      <c r="W131" s="29" t="s">
        <v>10</v>
      </c>
      <c r="X131" s="28"/>
      <c r="Y131" s="28"/>
      <c r="Z131" s="478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</row>
    <row r="132" spans="1:36" s="11" customFormat="1" ht="4.1500000000000004" hidden="1" customHeight="1" outlineLevel="2" x14ac:dyDescent="0.3">
      <c r="A132" s="1"/>
      <c r="B132" s="7"/>
      <c r="C132" s="7"/>
      <c r="D132" s="7"/>
      <c r="E132" s="393" t="s">
        <v>400</v>
      </c>
      <c r="F132" s="1"/>
      <c r="G132" s="1"/>
      <c r="H132" s="1"/>
      <c r="I132" s="1"/>
      <c r="J132" s="26"/>
      <c r="K132" s="1"/>
      <c r="L132" s="1"/>
      <c r="M132" s="1"/>
      <c r="N132" s="1"/>
      <c r="O132" s="1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478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1:36" s="416" customFormat="1" ht="20.100000000000001" hidden="1" customHeight="1" outlineLevel="2" x14ac:dyDescent="0.3">
      <c r="A133" s="412"/>
      <c r="B133" s="400" t="s">
        <v>1051</v>
      </c>
      <c r="C133" s="401"/>
      <c r="D133" s="402"/>
      <c r="E133" s="408" t="s">
        <v>16</v>
      </c>
      <c r="F133" s="413"/>
      <c r="G133" s="413"/>
      <c r="H133" s="412"/>
      <c r="I133" s="417" t="str">
        <f t="shared" ref="I133:I138" si="10">B133&amp;" "&amp;$B$131</f>
        <v>Actividad Distribuidor Distribuidor</v>
      </c>
      <c r="J133" s="417"/>
      <c r="K133" s="412"/>
      <c r="L133" s="412"/>
      <c r="M133" s="412"/>
      <c r="N133" s="412"/>
      <c r="O133" s="412"/>
      <c r="P133" s="402"/>
      <c r="Q133" s="402"/>
      <c r="R133" s="402"/>
      <c r="S133" s="402"/>
      <c r="T133" s="402"/>
      <c r="U133" s="402"/>
      <c r="V133" s="402"/>
      <c r="W133" s="414"/>
      <c r="X133" s="402"/>
      <c r="Y133" s="402"/>
      <c r="Z133" s="478"/>
      <c r="AA133" s="415"/>
      <c r="AB133" s="415"/>
      <c r="AC133" s="415"/>
      <c r="AD133" s="415"/>
      <c r="AE133" s="415"/>
      <c r="AF133" s="415"/>
      <c r="AG133" s="415"/>
      <c r="AH133" s="415"/>
      <c r="AI133" s="415"/>
      <c r="AJ133" s="415"/>
    </row>
    <row r="134" spans="1:36" s="416" customFormat="1" hidden="1" outlineLevel="2" x14ac:dyDescent="0.3">
      <c r="A134" s="412"/>
      <c r="B134" s="400" t="s">
        <v>1052</v>
      </c>
      <c r="C134" s="401"/>
      <c r="D134" s="402"/>
      <c r="E134" s="403" t="s">
        <v>400</v>
      </c>
      <c r="F134" s="413"/>
      <c r="G134" s="413"/>
      <c r="H134" s="412"/>
      <c r="I134" s="417" t="str">
        <f t="shared" si="10"/>
        <v>Nombre o Razón Social Distribuidor Distribuidor</v>
      </c>
      <c r="J134" s="427" t="str">
        <f>IF(E134="","",E134)</f>
        <v/>
      </c>
      <c r="K134" s="412"/>
      <c r="L134" s="412"/>
      <c r="M134" s="412"/>
      <c r="N134" s="412"/>
      <c r="O134" s="412"/>
      <c r="P134" s="402"/>
      <c r="Q134" s="402"/>
      <c r="R134" s="402"/>
      <c r="S134" s="402"/>
      <c r="T134" s="402"/>
      <c r="U134" s="402"/>
      <c r="V134" s="402"/>
      <c r="W134" s="402"/>
      <c r="X134" s="402"/>
      <c r="Y134" s="402" t="str">
        <f>E134</f>
        <v/>
      </c>
      <c r="Z134" s="478"/>
      <c r="AA134" s="415"/>
      <c r="AB134" s="415"/>
      <c r="AC134" s="415"/>
      <c r="AD134" s="415"/>
      <c r="AE134" s="415"/>
      <c r="AF134" s="415"/>
      <c r="AG134" s="415"/>
      <c r="AH134" s="415"/>
      <c r="AI134" s="415"/>
      <c r="AJ134" s="415"/>
    </row>
    <row r="135" spans="1:36" s="416" customFormat="1" hidden="1" outlineLevel="2" x14ac:dyDescent="0.3">
      <c r="A135" s="412"/>
      <c r="B135" s="400" t="s">
        <v>1053</v>
      </c>
      <c r="C135" s="401"/>
      <c r="D135" s="402"/>
      <c r="E135" s="403" t="s">
        <v>400</v>
      </c>
      <c r="F135" s="413"/>
      <c r="G135" s="413"/>
      <c r="H135" s="412"/>
      <c r="I135" s="417" t="str">
        <f t="shared" si="10"/>
        <v>Provincia Distribuidor Distribuidor</v>
      </c>
      <c r="J135" s="427" t="str">
        <f>IF(E135="","",E135)</f>
        <v/>
      </c>
      <c r="K135" s="412"/>
      <c r="L135" s="412"/>
      <c r="M135" s="412"/>
      <c r="N135" s="412"/>
      <c r="O135" s="412"/>
      <c r="P135" s="402"/>
      <c r="Q135" s="402"/>
      <c r="R135" s="402"/>
      <c r="S135" s="402"/>
      <c r="T135" s="402"/>
      <c r="U135" s="402"/>
      <c r="V135" s="402"/>
      <c r="W135" s="402"/>
      <c r="X135" s="402"/>
      <c r="Y135" s="402"/>
      <c r="Z135" s="478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</row>
    <row r="136" spans="1:36" s="416" customFormat="1" hidden="1" outlineLevel="2" x14ac:dyDescent="0.3">
      <c r="A136" s="412"/>
      <c r="B136" s="400" t="s">
        <v>1054</v>
      </c>
      <c r="C136" s="401"/>
      <c r="D136" s="402"/>
      <c r="E136" s="403" t="s">
        <v>400</v>
      </c>
      <c r="F136" s="412"/>
      <c r="G136" s="412"/>
      <c r="H136" s="412"/>
      <c r="I136" s="417" t="str">
        <f t="shared" si="10"/>
        <v>Persona de contacto Distribuidor Distribuidor</v>
      </c>
      <c r="J136" s="427" t="str">
        <f>IF(E136="","",E136)</f>
        <v/>
      </c>
      <c r="K136" s="412"/>
      <c r="L136" s="412"/>
      <c r="M136" s="412"/>
      <c r="N136" s="412"/>
      <c r="O136" s="412"/>
      <c r="P136" s="402"/>
      <c r="Q136" s="402"/>
      <c r="R136" s="402"/>
      <c r="S136" s="402"/>
      <c r="T136" s="402"/>
      <c r="U136" s="402"/>
      <c r="V136" s="402"/>
      <c r="W136" s="402"/>
      <c r="X136" s="402"/>
      <c r="Y136" s="402"/>
      <c r="Z136" s="478"/>
      <c r="AA136" s="415"/>
      <c r="AB136" s="415"/>
      <c r="AC136" s="415"/>
      <c r="AD136" s="415"/>
      <c r="AE136" s="415"/>
      <c r="AF136" s="415"/>
      <c r="AG136" s="415"/>
      <c r="AH136" s="415"/>
      <c r="AI136" s="415"/>
      <c r="AJ136" s="415"/>
    </row>
    <row r="137" spans="1:36" s="416" customFormat="1" hidden="1" outlineLevel="2" x14ac:dyDescent="0.3">
      <c r="A137" s="412"/>
      <c r="B137" s="400" t="s">
        <v>1055</v>
      </c>
      <c r="C137" s="401"/>
      <c r="D137" s="402"/>
      <c r="E137" s="403" t="s">
        <v>400</v>
      </c>
      <c r="F137" s="412"/>
      <c r="G137" s="412"/>
      <c r="H137" s="412"/>
      <c r="I137" s="417" t="str">
        <f t="shared" si="10"/>
        <v>Teléfono Distribuidor Distribuidor</v>
      </c>
      <c r="J137" s="427" t="str">
        <f>IF(E137="","",E137)</f>
        <v/>
      </c>
      <c r="K137" s="412"/>
      <c r="L137" s="412"/>
      <c r="M137" s="412"/>
      <c r="N137" s="412"/>
      <c r="O137" s="412"/>
      <c r="P137" s="402"/>
      <c r="Q137" s="402"/>
      <c r="R137" s="402"/>
      <c r="S137" s="402"/>
      <c r="T137" s="402"/>
      <c r="U137" s="402"/>
      <c r="V137" s="402"/>
      <c r="W137" s="402"/>
      <c r="X137" s="402"/>
      <c r="Y137" s="402"/>
      <c r="Z137" s="478"/>
      <c r="AA137" s="415"/>
      <c r="AB137" s="415"/>
      <c r="AC137" s="415"/>
      <c r="AD137" s="415"/>
      <c r="AE137" s="415"/>
      <c r="AF137" s="415"/>
      <c r="AG137" s="415"/>
      <c r="AH137" s="415"/>
      <c r="AI137" s="415"/>
      <c r="AJ137" s="415"/>
    </row>
    <row r="138" spans="1:36" s="416" customFormat="1" hidden="1" outlineLevel="2" x14ac:dyDescent="0.3">
      <c r="A138" s="412"/>
      <c r="B138" s="400" t="s">
        <v>1056</v>
      </c>
      <c r="C138" s="401"/>
      <c r="D138" s="402"/>
      <c r="E138" s="403" t="s">
        <v>400</v>
      </c>
      <c r="F138" s="412"/>
      <c r="G138" s="412"/>
      <c r="H138" s="412"/>
      <c r="I138" s="417" t="str">
        <f t="shared" si="10"/>
        <v>e-mail Distribuidor Distribuidor</v>
      </c>
      <c r="J138" s="427" t="str">
        <f>IF(E138="","",E138)</f>
        <v/>
      </c>
      <c r="K138" s="412"/>
      <c r="L138" s="412"/>
      <c r="M138" s="412"/>
      <c r="N138" s="412"/>
      <c r="O138" s="412"/>
      <c r="P138" s="402"/>
      <c r="Q138" s="402"/>
      <c r="R138" s="402"/>
      <c r="S138" s="402"/>
      <c r="T138" s="402"/>
      <c r="U138" s="402"/>
      <c r="V138" s="402"/>
      <c r="W138" s="402"/>
      <c r="X138" s="402"/>
      <c r="Y138" s="402"/>
      <c r="Z138" s="478"/>
      <c r="AA138" s="415"/>
      <c r="AB138" s="415"/>
      <c r="AC138" s="415"/>
      <c r="AD138" s="415"/>
      <c r="AE138" s="415"/>
      <c r="AF138" s="415"/>
      <c r="AG138" s="415"/>
      <c r="AH138" s="415"/>
      <c r="AI138" s="415"/>
      <c r="AJ138" s="415"/>
    </row>
    <row r="139" spans="1:36" s="31" customFormat="1" ht="30" hidden="1" customHeight="1" outlineLevel="1" thickBot="1" x14ac:dyDescent="0.4">
      <c r="A139" s="20"/>
      <c r="B139" s="55" t="s">
        <v>31</v>
      </c>
      <c r="C139" s="47"/>
      <c r="D139" s="22"/>
      <c r="E139" s="395">
        <v>0</v>
      </c>
      <c r="F139" s="22"/>
      <c r="G139" s="23"/>
      <c r="H139" s="24"/>
      <c r="I139" s="25"/>
      <c r="J139" s="26"/>
      <c r="K139" s="27"/>
      <c r="L139" s="27"/>
      <c r="M139" s="27"/>
      <c r="N139" s="27"/>
      <c r="O139" s="27"/>
      <c r="P139" s="28"/>
      <c r="Q139" s="28"/>
      <c r="R139" s="28"/>
      <c r="S139" s="28"/>
      <c r="T139" s="28"/>
      <c r="U139" s="28"/>
      <c r="V139" s="28"/>
      <c r="W139" s="29" t="s">
        <v>10</v>
      </c>
      <c r="X139" s="28"/>
      <c r="Y139" s="28"/>
      <c r="Z139" s="478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</row>
    <row r="140" spans="1:36" s="11" customFormat="1" ht="4.1500000000000004" hidden="1" customHeight="1" outlineLevel="2" x14ac:dyDescent="0.3">
      <c r="A140" s="1"/>
      <c r="B140" s="7"/>
      <c r="C140" s="7"/>
      <c r="D140" s="7"/>
      <c r="E140" s="393" t="s">
        <v>400</v>
      </c>
      <c r="F140" s="1"/>
      <c r="G140" s="1"/>
      <c r="H140" s="1"/>
      <c r="I140" s="1"/>
      <c r="J140" s="26"/>
      <c r="K140" s="1"/>
      <c r="L140" s="1"/>
      <c r="M140" s="1"/>
      <c r="N140" s="1"/>
      <c r="O140" s="1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478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1:36" s="416" customFormat="1" ht="20.100000000000001" hidden="1" customHeight="1" outlineLevel="2" x14ac:dyDescent="0.3">
      <c r="A141" s="412"/>
      <c r="B141" s="400" t="s">
        <v>1057</v>
      </c>
      <c r="C141" s="401"/>
      <c r="D141" s="402"/>
      <c r="E141" s="408" t="s">
        <v>32</v>
      </c>
      <c r="F141" s="413"/>
      <c r="G141" s="413"/>
      <c r="H141" s="412"/>
      <c r="I141" s="417" t="str">
        <f t="shared" ref="I141:I146" si="11">B141&amp;" "&amp;$B$139</f>
        <v>Actividad Instaladora / Mantenedora / ESE Instaladora / Mantenedora / ESE</v>
      </c>
      <c r="J141" s="412"/>
      <c r="K141" s="412"/>
      <c r="L141" s="412"/>
      <c r="M141" s="412"/>
      <c r="N141" s="412"/>
      <c r="O141" s="412"/>
      <c r="P141" s="402"/>
      <c r="Q141" s="402"/>
      <c r="R141" s="402"/>
      <c r="S141" s="402"/>
      <c r="T141" s="402"/>
      <c r="U141" s="402"/>
      <c r="V141" s="402"/>
      <c r="W141" s="414"/>
      <c r="X141" s="402"/>
      <c r="Y141" s="402"/>
      <c r="Z141" s="478"/>
      <c r="AA141" s="415"/>
      <c r="AB141" s="415"/>
      <c r="AC141" s="415"/>
      <c r="AD141" s="415"/>
      <c r="AE141" s="415"/>
      <c r="AF141" s="415"/>
      <c r="AG141" s="415"/>
      <c r="AH141" s="415"/>
      <c r="AI141" s="415"/>
      <c r="AJ141" s="415"/>
    </row>
    <row r="142" spans="1:36" s="416" customFormat="1" hidden="1" outlineLevel="2" x14ac:dyDescent="0.3">
      <c r="A142" s="412"/>
      <c r="B142" s="400" t="s">
        <v>1058</v>
      </c>
      <c r="C142" s="401"/>
      <c r="D142" s="402"/>
      <c r="E142" s="403" t="s">
        <v>400</v>
      </c>
      <c r="F142" s="413"/>
      <c r="G142" s="413"/>
      <c r="H142" s="412"/>
      <c r="I142" s="417" t="str">
        <f t="shared" si="11"/>
        <v>Nombre o Razón Social Instaladora / Mantenedora / ESE Instaladora / Mantenedora / ESE</v>
      </c>
      <c r="J142" s="427" t="str">
        <f>IF(E142="","",E142)</f>
        <v/>
      </c>
      <c r="K142" s="412"/>
      <c r="L142" s="412"/>
      <c r="M142" s="412"/>
      <c r="N142" s="412"/>
      <c r="O142" s="412"/>
      <c r="P142" s="402"/>
      <c r="Q142" s="402"/>
      <c r="R142" s="402"/>
      <c r="S142" s="402"/>
      <c r="T142" s="402"/>
      <c r="U142" s="402"/>
      <c r="V142" s="402"/>
      <c r="W142" s="402"/>
      <c r="X142" s="402"/>
      <c r="Y142" s="402" t="str">
        <f>E142</f>
        <v/>
      </c>
      <c r="Z142" s="478"/>
      <c r="AA142" s="415"/>
      <c r="AB142" s="415"/>
      <c r="AC142" s="415"/>
      <c r="AD142" s="415"/>
      <c r="AE142" s="415"/>
      <c r="AF142" s="415"/>
      <c r="AG142" s="415"/>
      <c r="AH142" s="415"/>
      <c r="AI142" s="415"/>
      <c r="AJ142" s="415"/>
    </row>
    <row r="143" spans="1:36" s="416" customFormat="1" hidden="1" outlineLevel="2" x14ac:dyDescent="0.3">
      <c r="A143" s="412"/>
      <c r="B143" s="400" t="s">
        <v>1059</v>
      </c>
      <c r="C143" s="401"/>
      <c r="D143" s="402"/>
      <c r="E143" s="403" t="s">
        <v>400</v>
      </c>
      <c r="F143" s="413"/>
      <c r="G143" s="413"/>
      <c r="H143" s="412"/>
      <c r="I143" s="417" t="str">
        <f t="shared" si="11"/>
        <v>Provincia Instaladora / Mantenedora / ESE Instaladora / Mantenedora / ESE</v>
      </c>
      <c r="J143" s="427" t="str">
        <f>IF(E143="","",E143)</f>
        <v/>
      </c>
      <c r="K143" s="412"/>
      <c r="L143" s="412"/>
      <c r="M143" s="412"/>
      <c r="N143" s="412"/>
      <c r="O143" s="412"/>
      <c r="P143" s="402"/>
      <c r="Q143" s="402"/>
      <c r="R143" s="402"/>
      <c r="S143" s="402"/>
      <c r="T143" s="402"/>
      <c r="U143" s="402"/>
      <c r="V143" s="402"/>
      <c r="W143" s="402"/>
      <c r="X143" s="402"/>
      <c r="Y143" s="402"/>
      <c r="Z143" s="478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</row>
    <row r="144" spans="1:36" s="416" customFormat="1" hidden="1" outlineLevel="2" x14ac:dyDescent="0.3">
      <c r="A144" s="412"/>
      <c r="B144" s="400" t="s">
        <v>1060</v>
      </c>
      <c r="C144" s="401"/>
      <c r="D144" s="402"/>
      <c r="E144" s="403" t="s">
        <v>400</v>
      </c>
      <c r="F144" s="412"/>
      <c r="G144" s="412"/>
      <c r="H144" s="412"/>
      <c r="I144" s="417" t="str">
        <f t="shared" si="11"/>
        <v>Persona de contacto Instaladora / Mantenedora / ESE Instaladora / Mantenedora / ESE</v>
      </c>
      <c r="J144" s="427" t="str">
        <f>IF(E144="","",E144)</f>
        <v/>
      </c>
      <c r="K144" s="412"/>
      <c r="L144" s="412"/>
      <c r="M144" s="412"/>
      <c r="N144" s="412"/>
      <c r="O144" s="412"/>
      <c r="P144" s="402"/>
      <c r="Q144" s="402"/>
      <c r="R144" s="402"/>
      <c r="S144" s="402"/>
      <c r="T144" s="402"/>
      <c r="U144" s="402"/>
      <c r="V144" s="402"/>
      <c r="W144" s="402"/>
      <c r="X144" s="402"/>
      <c r="Y144" s="402"/>
      <c r="Z144" s="478"/>
      <c r="AA144" s="415"/>
      <c r="AB144" s="415"/>
      <c r="AC144" s="415"/>
      <c r="AD144" s="415"/>
      <c r="AE144" s="415"/>
      <c r="AF144" s="415"/>
      <c r="AG144" s="415"/>
      <c r="AH144" s="415"/>
      <c r="AI144" s="415"/>
      <c r="AJ144" s="415"/>
    </row>
    <row r="145" spans="1:36" s="416" customFormat="1" hidden="1" outlineLevel="2" x14ac:dyDescent="0.3">
      <c r="A145" s="412"/>
      <c r="B145" s="400" t="s">
        <v>1061</v>
      </c>
      <c r="C145" s="401"/>
      <c r="D145" s="402"/>
      <c r="E145" s="403" t="s">
        <v>400</v>
      </c>
      <c r="F145" s="412"/>
      <c r="G145" s="412"/>
      <c r="H145" s="412"/>
      <c r="I145" s="417" t="str">
        <f t="shared" si="11"/>
        <v>Teléfono Instaladora / Mantenedora / ESE Instaladora / Mantenedora / ESE</v>
      </c>
      <c r="J145" s="427" t="str">
        <f>IF(E145="","",E145)</f>
        <v/>
      </c>
      <c r="K145" s="412"/>
      <c r="L145" s="412"/>
      <c r="M145" s="412"/>
      <c r="N145" s="412"/>
      <c r="O145" s="412"/>
      <c r="P145" s="402"/>
      <c r="Q145" s="402"/>
      <c r="R145" s="402"/>
      <c r="S145" s="402"/>
      <c r="T145" s="402"/>
      <c r="U145" s="402"/>
      <c r="V145" s="402"/>
      <c r="W145" s="402"/>
      <c r="X145" s="402"/>
      <c r="Y145" s="402"/>
      <c r="Z145" s="478"/>
      <c r="AA145" s="415"/>
      <c r="AB145" s="415"/>
      <c r="AC145" s="415"/>
      <c r="AD145" s="415"/>
      <c r="AE145" s="415"/>
      <c r="AF145" s="415"/>
      <c r="AG145" s="415"/>
      <c r="AH145" s="415"/>
      <c r="AI145" s="415"/>
      <c r="AJ145" s="415"/>
    </row>
    <row r="146" spans="1:36" s="416" customFormat="1" hidden="1" outlineLevel="2" x14ac:dyDescent="0.3">
      <c r="A146" s="412"/>
      <c r="B146" s="400" t="s">
        <v>1062</v>
      </c>
      <c r="C146" s="401"/>
      <c r="D146" s="402"/>
      <c r="E146" s="435" t="s">
        <v>400</v>
      </c>
      <c r="F146" s="412"/>
      <c r="G146" s="412"/>
      <c r="H146" s="412"/>
      <c r="I146" s="417" t="str">
        <f t="shared" si="11"/>
        <v>e-mail Instaladora / Mantenedora / ESE Instaladora / Mantenedora / ESE</v>
      </c>
      <c r="J146" s="427" t="str">
        <f>IF(E146="","",E146)</f>
        <v/>
      </c>
      <c r="K146" s="412"/>
      <c r="L146" s="412"/>
      <c r="M146" s="412"/>
      <c r="N146" s="412"/>
      <c r="O146" s="412"/>
      <c r="P146" s="402"/>
      <c r="Q146" s="402"/>
      <c r="R146" s="402"/>
      <c r="S146" s="402"/>
      <c r="T146" s="402"/>
      <c r="U146" s="402"/>
      <c r="V146" s="402"/>
      <c r="W146" s="402"/>
      <c r="X146" s="402"/>
      <c r="Y146" s="402"/>
      <c r="Z146" s="478"/>
      <c r="AA146" s="415"/>
      <c r="AB146" s="415"/>
      <c r="AC146" s="415"/>
      <c r="AD146" s="415"/>
      <c r="AE146" s="415"/>
      <c r="AF146" s="415"/>
      <c r="AG146" s="415"/>
      <c r="AH146" s="415"/>
      <c r="AI146" s="415"/>
      <c r="AJ146" s="415"/>
    </row>
    <row r="147" spans="1:36" s="11" customFormat="1" ht="20.25" customHeight="1" x14ac:dyDescent="0.3">
      <c r="A147" s="1"/>
      <c r="B147" s="7"/>
      <c r="C147" s="7"/>
      <c r="D147" s="7"/>
      <c r="E147" s="393" t="s">
        <v>400</v>
      </c>
      <c r="F147" s="1"/>
      <c r="G147" s="1"/>
      <c r="H147" s="1"/>
      <c r="I147" s="1"/>
      <c r="J147" s="26"/>
      <c r="K147" s="1"/>
      <c r="L147" s="1"/>
      <c r="M147" s="1"/>
      <c r="N147" s="1"/>
      <c r="O147" s="1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478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1:36" s="11" customFormat="1" ht="4.5" customHeight="1" x14ac:dyDescent="0.3">
      <c r="A148" s="1"/>
      <c r="B148" s="7"/>
      <c r="C148" s="7"/>
      <c r="D148" s="7"/>
      <c r="E148" s="393" t="s">
        <v>400</v>
      </c>
      <c r="F148" s="1"/>
      <c r="G148" s="32"/>
      <c r="H148" s="1"/>
      <c r="I148" s="1"/>
      <c r="J148" s="26"/>
      <c r="K148" s="1"/>
      <c r="L148" s="1"/>
      <c r="M148" s="1"/>
      <c r="N148" s="1"/>
      <c r="O148" s="1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478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1:36" s="31" customFormat="1" ht="30" customHeight="1" thickBot="1" x14ac:dyDescent="0.45">
      <c r="A149" s="20"/>
      <c r="B149" s="58" t="s">
        <v>39</v>
      </c>
      <c r="C149" s="47"/>
      <c r="D149" s="22"/>
      <c r="E149" s="395"/>
      <c r="F149" s="22"/>
      <c r="G149" s="599" t="s">
        <v>732</v>
      </c>
      <c r="H149" s="24"/>
      <c r="I149" s="25"/>
      <c r="J149" s="26"/>
      <c r="K149" s="27"/>
      <c r="L149" s="27"/>
      <c r="M149" s="27"/>
      <c r="N149" s="27"/>
      <c r="O149" s="27"/>
      <c r="P149" s="28"/>
      <c r="Q149" s="28"/>
      <c r="R149" s="28"/>
      <c r="S149" s="28"/>
      <c r="T149" s="28"/>
      <c r="U149" s="28"/>
      <c r="V149" s="28"/>
      <c r="W149" s="29" t="s">
        <v>40</v>
      </c>
      <c r="X149" s="28"/>
      <c r="Y149" s="28" t="str">
        <f>Y151&amp;Y152&amp;Y153&amp;Y154&amp;Y155&amp;Y156&amp;Y157&amp;Y158&amp;Y159&amp;Y162&amp;Y163&amp;Y164&amp;Y165&amp;Y166</f>
        <v xml:space="preserve">- Dimensionamos el sistema para atender la demanda en Calefacción. Calculamos la producción teniendo en cuenta la potencia real de nuestro equipo en las condiciones de proyecto (temperatura exterior y temperatura necesaria en calefacción).
- Dimensionamos el sistema para refrescamiento / refrigeración. Calculamos la producción para atender la demanda máxima teniendo en cuenta los emisores disponibles. Si no se incluyen fan-coils, es posible que el criterio de selección del generador sea CALOR.
- Asignamos un generador a cada vivienda
- Dimensionamos el sistema para producir ACS (con ACUMULADOR AEROTERMICO HPW)
- Asignamos un generador a cada vivienda
- Dimensionamos el Suelo Radiante
- Dimensionamos los grupos hidráulicos
- Un paquete de control para sistemas radiantes en calefacción (refrescamiento únicamente en climas secos)
- Valoramos los costes de puesta en marcha y mantenimiento con nuestro SAT
- En breve….
</v>
      </c>
      <c r="Z149" s="478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</row>
    <row r="150" spans="1:36" s="11" customFormat="1" ht="4.1500000000000004" customHeight="1" thickBot="1" x14ac:dyDescent="0.35">
      <c r="A150" s="1"/>
      <c r="B150" s="7"/>
      <c r="C150" s="7"/>
      <c r="D150" s="7"/>
      <c r="E150" s="393" t="s">
        <v>400</v>
      </c>
      <c r="F150" s="1"/>
      <c r="G150" s="1"/>
      <c r="H150" s="1"/>
      <c r="I150" s="1"/>
      <c r="J150" s="26"/>
      <c r="K150" s="1"/>
      <c r="L150" s="1"/>
      <c r="M150" s="1"/>
      <c r="N150" s="1"/>
      <c r="O150" s="1"/>
      <c r="P150" s="7"/>
      <c r="Q150" s="7"/>
      <c r="R150" s="7"/>
      <c r="S150" s="7"/>
      <c r="T150" s="7"/>
      <c r="U150" s="7"/>
      <c r="V150" s="7"/>
      <c r="W150" s="7"/>
      <c r="X150" s="7"/>
      <c r="Y150" s="28"/>
      <c r="Z150" s="478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1:36" s="11" customFormat="1" ht="60" customHeight="1" thickTop="1" thickBot="1" x14ac:dyDescent="0.4">
      <c r="A151" s="1"/>
      <c r="B151" s="611" t="s">
        <v>394</v>
      </c>
      <c r="C151" s="507"/>
      <c r="D151" s="7"/>
      <c r="E151" s="61" t="s">
        <v>41</v>
      </c>
      <c r="F151" s="32"/>
      <c r="G151" s="527" t="s">
        <v>14</v>
      </c>
      <c r="H151" s="1">
        <f t="shared" ref="H151:H161" si="12">IF(E151="-",0,1)</f>
        <v>1</v>
      </c>
      <c r="I151" s="1"/>
      <c r="J151" s="26"/>
      <c r="K151" s="1"/>
      <c r="L151" s="1"/>
      <c r="M151" s="1"/>
      <c r="N151" s="1"/>
      <c r="O151" s="1"/>
      <c r="P151" s="7"/>
      <c r="Q151" s="7"/>
      <c r="R151" s="7"/>
      <c r="S151" s="7"/>
      <c r="T151" s="7"/>
      <c r="U151" s="7"/>
      <c r="V151" s="7"/>
      <c r="W151" s="34"/>
      <c r="X151" s="7"/>
      <c r="Y151" s="13" t="str">
        <f t="shared" ref="Y151:Y159" si="13">IF(Z151="","","- "&amp;Z151&amp;"
")</f>
        <v xml:space="preserve">- Dimensionamos el sistema para atender la demanda en Calefacción. Calculamos la producción teniendo en cuenta la potencia real de nuestro equipo en las condiciones de proyecto (temperatura exterior y temperatura necesaria en calefacción).
</v>
      </c>
      <c r="Z151" s="625" t="str">
        <f>IF(E151="-","","Dimensionamos el sistema para atender la demanda en Calefacción. Calculamos la producción teniendo en cuenta la potencia real de nuestro equipo en las condiciones de proyecto (temperatura exterior y temperatura necesaria en calefacción).")</f>
        <v>Dimensionamos el sistema para atender la demanda en Calefacción. Calculamos la producción teniendo en cuenta la potencia real de nuestro equipo en las condiciones de proyecto (temperatura exterior y temperatura necesaria en calefacción).</v>
      </c>
      <c r="AA151" s="625"/>
      <c r="AB151" s="625"/>
      <c r="AC151" s="625"/>
      <c r="AD151" s="625"/>
      <c r="AE151" s="625"/>
      <c r="AF151" s="625"/>
      <c r="AG151" s="625"/>
      <c r="AH151" s="13"/>
      <c r="AI151" s="13"/>
      <c r="AJ151" s="13"/>
    </row>
    <row r="152" spans="1:36" s="11" customFormat="1" ht="60" customHeight="1" thickTop="1" thickBot="1" x14ac:dyDescent="0.4">
      <c r="A152" s="1"/>
      <c r="B152" s="611" t="s">
        <v>395</v>
      </c>
      <c r="C152" s="507"/>
      <c r="D152" s="7"/>
      <c r="E152" s="61" t="s">
        <v>41</v>
      </c>
      <c r="F152" s="32"/>
      <c r="G152" s="527" t="s">
        <v>14</v>
      </c>
      <c r="H152" s="1">
        <f t="shared" si="12"/>
        <v>1</v>
      </c>
      <c r="I152" s="1"/>
      <c r="J152" s="26"/>
      <c r="K152" s="1"/>
      <c r="L152" s="1"/>
      <c r="M152" s="1"/>
      <c r="N152" s="1"/>
      <c r="O152" s="1"/>
      <c r="P152" s="7"/>
      <c r="Q152" s="7"/>
      <c r="R152" s="7"/>
      <c r="S152" s="7"/>
      <c r="T152" s="7"/>
      <c r="U152" s="7"/>
      <c r="V152" s="7"/>
      <c r="W152" s="34"/>
      <c r="X152" s="7"/>
      <c r="Y152" s="13" t="str">
        <f t="shared" si="13"/>
        <v xml:space="preserve">- Dimensionamos el sistema para refrescamiento / refrigeración. Calculamos la producción para atender la demanda máxima teniendo en cuenta los emisores disponibles. Si no se incluyen fan-coils, es posible que el criterio de selección del generador sea CALOR.
</v>
      </c>
      <c r="Z152" s="625" t="str">
        <f>IF(E152="-","","Dimensionamos el sistema para refrescamiento / refrigeración. Calculamos la producción para atender la demanda máxima teniendo en cuenta los emisores disponibles. "&amp;"Si no se incluyen fan-coils, es posible que el criterio de selección del generador sea CALOR.")</f>
        <v>Dimensionamos el sistema para refrescamiento / refrigeración. Calculamos la producción para atender la demanda máxima teniendo en cuenta los emisores disponibles. Si no se incluyen fan-coils, es posible que el criterio de selección del generador sea CALOR.</v>
      </c>
      <c r="AA152" s="625"/>
      <c r="AB152" s="625"/>
      <c r="AC152" s="625"/>
      <c r="AD152" s="625"/>
      <c r="AE152" s="625"/>
      <c r="AF152" s="625"/>
      <c r="AG152" s="625"/>
      <c r="AH152" s="13"/>
      <c r="AI152" s="13"/>
      <c r="AJ152" s="13"/>
    </row>
    <row r="153" spans="1:36" s="11" customFormat="1" ht="20.100000000000001" customHeight="1" thickTop="1" thickBot="1" x14ac:dyDescent="0.35">
      <c r="A153" s="1"/>
      <c r="B153" s="511" t="s">
        <v>42</v>
      </c>
      <c r="C153" s="507"/>
      <c r="D153" s="7"/>
      <c r="E153" s="61" t="s">
        <v>43</v>
      </c>
      <c r="F153" s="32"/>
      <c r="G153" s="527" t="s">
        <v>14</v>
      </c>
      <c r="H153" s="1">
        <f t="shared" si="12"/>
        <v>1</v>
      </c>
      <c r="I153" s="1" t="s">
        <v>1065</v>
      </c>
      <c r="J153" s="1" t="s">
        <v>1066</v>
      </c>
      <c r="K153" s="1"/>
      <c r="L153" s="1"/>
      <c r="M153" s="1"/>
      <c r="N153" s="1"/>
      <c r="O153" s="1"/>
      <c r="P153" s="7"/>
      <c r="Q153" s="7"/>
      <c r="R153" s="7"/>
      <c r="S153" s="7"/>
      <c r="T153" s="7"/>
      <c r="U153" s="7"/>
      <c r="V153" s="7"/>
      <c r="W153" s="34"/>
      <c r="X153" s="7"/>
      <c r="Y153" s="13" t="str">
        <f t="shared" si="13"/>
        <v xml:space="preserve">- Asignamos un generador a cada vivienda
</v>
      </c>
      <c r="Z153" s="478" t="str">
        <f>VLOOKUP(E153,$C$723:$D$725,2,FALSE)</f>
        <v>Asignamos un generador a cada vivienda</v>
      </c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1:36" s="11" customFormat="1" ht="20.100000000000001" customHeight="1" collapsed="1" thickTop="1" thickBot="1" x14ac:dyDescent="0.35">
      <c r="A154" s="1"/>
      <c r="B154" s="510" t="s">
        <v>44</v>
      </c>
      <c r="C154" s="507"/>
      <c r="D154" s="7"/>
      <c r="E154" s="61" t="s">
        <v>1075</v>
      </c>
      <c r="F154" s="32"/>
      <c r="G154" s="527" t="s">
        <v>14</v>
      </c>
      <c r="H154" s="1">
        <f t="shared" si="12"/>
        <v>1</v>
      </c>
      <c r="I154" s="1">
        <f>IF(E154=C290,1,0)</f>
        <v>0</v>
      </c>
      <c r="J154" s="1">
        <f>IF(E154=C291,1,0)</f>
        <v>1</v>
      </c>
      <c r="K154" s="1"/>
      <c r="L154" s="1"/>
      <c r="M154" s="1"/>
      <c r="N154" s="1"/>
      <c r="O154" s="1"/>
      <c r="P154" s="7"/>
      <c r="Q154" s="7"/>
      <c r="R154" s="7"/>
      <c r="S154" s="7"/>
      <c r="T154" s="7"/>
      <c r="U154" s="7"/>
      <c r="V154" s="7"/>
      <c r="W154" s="34"/>
      <c r="X154" s="7"/>
      <c r="Y154" s="13" t="str">
        <f t="shared" si="13"/>
        <v xml:space="preserve">- Dimensionamos el sistema para producir ACS (con ACUMULADOR AEROTERMICO HPW)
</v>
      </c>
      <c r="Z154" s="478" t="str">
        <f>IF(E154="-","","Dimensionamos el sistema para producir ACS"&amp;(IF(I155=1," (con INTERACUMULADOR, requiere Aerotermia MONOBLOC HPW)","")&amp;IF(J155=1," (con ACUMULADOR AEROTERMICO HPW)","")))</f>
        <v>Dimensionamos el sistema para producir ACS (con ACUMULADOR AEROTERMICO HPW)</v>
      </c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1:36" s="11" customFormat="1" ht="20.100000000000001" hidden="1" customHeight="1" outlineLevel="3" thickTop="1" thickBot="1" x14ac:dyDescent="0.35">
      <c r="A155" s="1"/>
      <c r="B155" s="511" t="s">
        <v>45</v>
      </c>
      <c r="C155" s="507"/>
      <c r="D155" s="7"/>
      <c r="E155" s="61" t="str">
        <f>E153</f>
        <v>Individual</v>
      </c>
      <c r="F155" s="32"/>
      <c r="G155" s="527" t="s">
        <v>14</v>
      </c>
      <c r="H155" s="1">
        <f t="shared" si="12"/>
        <v>1</v>
      </c>
      <c r="I155" s="1">
        <f>IF(SUM($H$154:$J$154)=2,I154,I158)</f>
        <v>0</v>
      </c>
      <c r="J155" s="1">
        <f>IF(SUM($H$154:$J$154)=2,J154,H158)</f>
        <v>1</v>
      </c>
      <c r="K155" s="1"/>
      <c r="L155" s="1"/>
      <c r="M155" s="1"/>
      <c r="N155" s="1"/>
      <c r="O155" s="1"/>
      <c r="P155" s="7"/>
      <c r="Q155" s="7"/>
      <c r="R155" s="7"/>
      <c r="S155" s="7"/>
      <c r="T155" s="7"/>
      <c r="U155" s="7"/>
      <c r="V155" s="7"/>
      <c r="W155" s="34"/>
      <c r="X155" s="7"/>
      <c r="Y155" s="13" t="str">
        <f t="shared" si="13"/>
        <v xml:space="preserve">- Asignamos un generador a cada vivienda
</v>
      </c>
      <c r="Z155" s="478" t="str">
        <f>VLOOKUP(E155,$C$723:$D$725,2,FALSE)</f>
        <v>Asignamos un generador a cada vivienda</v>
      </c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1:36" s="11" customFormat="1" ht="20.100000000000001" customHeight="1" thickTop="1" thickBot="1" x14ac:dyDescent="0.35">
      <c r="A156" s="1"/>
      <c r="B156" s="510" t="s">
        <v>46</v>
      </c>
      <c r="C156" s="507"/>
      <c r="D156" s="7"/>
      <c r="E156" s="61" t="s">
        <v>47</v>
      </c>
      <c r="F156" s="32"/>
      <c r="G156" s="527" t="s">
        <v>14</v>
      </c>
      <c r="H156" s="1">
        <f t="shared" si="12"/>
        <v>1</v>
      </c>
      <c r="I156" s="1"/>
      <c r="J156" s="26"/>
      <c r="K156" s="1"/>
      <c r="L156" s="1"/>
      <c r="M156" s="1"/>
      <c r="N156" s="1"/>
      <c r="O156" s="1"/>
      <c r="P156" s="7"/>
      <c r="Q156" s="7"/>
      <c r="R156" s="7"/>
      <c r="S156" s="7"/>
      <c r="T156" s="7"/>
      <c r="U156" s="7"/>
      <c r="V156" s="7"/>
      <c r="W156" s="34"/>
      <c r="X156" s="7"/>
      <c r="Y156" s="13" t="str">
        <f t="shared" si="13"/>
        <v xml:space="preserve">- Dimensionamos el Suelo Radiante
</v>
      </c>
      <c r="Z156" s="478" t="str">
        <f>VLOOKUP(E156,$C$728:$D$731,2,FALSE)</f>
        <v>Dimensionamos el Suelo Radiante</v>
      </c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1:36" s="11" customFormat="1" ht="20.100000000000001" customHeight="1" thickTop="1" thickBot="1" x14ac:dyDescent="0.35">
      <c r="A157" s="1"/>
      <c r="B157" s="510" t="s">
        <v>48</v>
      </c>
      <c r="C157" s="507"/>
      <c r="D157" s="7"/>
      <c r="E157" s="61" t="s">
        <v>12</v>
      </c>
      <c r="F157" s="32"/>
      <c r="G157" s="527" t="s">
        <v>14</v>
      </c>
      <c r="H157" s="1">
        <f t="shared" si="12"/>
        <v>0</v>
      </c>
      <c r="I157" s="1"/>
      <c r="J157" s="26"/>
      <c r="K157" s="1"/>
      <c r="L157" s="1"/>
      <c r="M157" s="1"/>
      <c r="N157" s="1"/>
      <c r="O157" s="1"/>
      <c r="P157" s="7"/>
      <c r="Q157" s="7"/>
      <c r="R157" s="7"/>
      <c r="S157" s="7"/>
      <c r="T157" s="7"/>
      <c r="U157" s="7"/>
      <c r="V157" s="7"/>
      <c r="W157" s="34"/>
      <c r="X157" s="7"/>
      <c r="Y157" s="13" t="str">
        <f t="shared" si="13"/>
        <v/>
      </c>
      <c r="Z157" s="478" t="str">
        <f>IF(E157="-","","Dimensionamos el sistema de ventilación de alta eficiencia")</f>
        <v/>
      </c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1:36" s="11" customFormat="1" ht="20.100000000000001" customHeight="1" thickTop="1" thickBot="1" x14ac:dyDescent="0.35">
      <c r="A158" s="1"/>
      <c r="B158" s="510" t="s">
        <v>49</v>
      </c>
      <c r="C158" s="507"/>
      <c r="D158" s="7"/>
      <c r="E158" s="61" t="s">
        <v>12</v>
      </c>
      <c r="F158" s="32"/>
      <c r="G158" s="527" t="s">
        <v>14</v>
      </c>
      <c r="H158" s="1">
        <f t="shared" si="12"/>
        <v>0</v>
      </c>
      <c r="I158" s="1">
        <f>IF(H158=0,1,0)</f>
        <v>1</v>
      </c>
      <c r="J158" s="26"/>
      <c r="K158" s="1"/>
      <c r="L158" s="1"/>
      <c r="M158" s="1"/>
      <c r="N158" s="1"/>
      <c r="O158" s="1"/>
      <c r="P158" s="7"/>
      <c r="Q158" s="7"/>
      <c r="R158" s="7"/>
      <c r="S158" s="7"/>
      <c r="T158" s="7"/>
      <c r="U158" s="7"/>
      <c r="V158" s="7"/>
      <c r="W158" s="34"/>
      <c r="X158" s="7"/>
      <c r="Y158" s="13" t="str">
        <f t="shared" si="13"/>
        <v/>
      </c>
      <c r="Z158" s="478" t="str">
        <f>IF(E158="-","","Dimensionamos los módulos hidrónicos (Fan-coils)")</f>
        <v/>
      </c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1:36" s="11" customFormat="1" ht="20.100000000000001" customHeight="1" thickTop="1" thickBot="1" x14ac:dyDescent="0.35">
      <c r="A159" s="1"/>
      <c r="B159" s="510" t="s">
        <v>1067</v>
      </c>
      <c r="C159" s="507"/>
      <c r="D159" s="7"/>
      <c r="E159" s="61" t="s">
        <v>41</v>
      </c>
      <c r="F159" s="32"/>
      <c r="G159" s="527" t="s">
        <v>14</v>
      </c>
      <c r="H159" s="1">
        <f t="shared" si="12"/>
        <v>1</v>
      </c>
      <c r="I159" s="1"/>
      <c r="J159" s="26"/>
      <c r="K159" s="1"/>
      <c r="L159" s="1"/>
      <c r="M159" s="1"/>
      <c r="N159" s="1"/>
      <c r="O159" s="1"/>
      <c r="P159" s="7"/>
      <c r="Q159" s="7"/>
      <c r="R159" s="7"/>
      <c r="S159" s="7"/>
      <c r="T159" s="7"/>
      <c r="U159" s="7"/>
      <c r="V159" s="7"/>
      <c r="W159" s="34"/>
      <c r="X159" s="7"/>
      <c r="Y159" s="13" t="str">
        <f t="shared" si="13"/>
        <v xml:space="preserve">- Dimensionamos los grupos hidráulicos
</v>
      </c>
      <c r="Z159" s="478" t="str">
        <f>IF(E159="-","","Dimensionamos los grupos hidráulicos")</f>
        <v>Dimensionamos los grupos hidráulicos</v>
      </c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1:36" s="11" customFormat="1" ht="20.100000000000001" customHeight="1" thickTop="1" thickBot="1" x14ac:dyDescent="0.35">
      <c r="A160" s="1"/>
      <c r="B160" s="597" t="s">
        <v>1155</v>
      </c>
      <c r="C160" s="596"/>
      <c r="D160" s="7"/>
      <c r="E160" s="61" t="s">
        <v>12</v>
      </c>
      <c r="F160" s="32"/>
      <c r="G160" s="527" t="s">
        <v>14</v>
      </c>
      <c r="H160" s="1"/>
      <c r="I160" s="1"/>
      <c r="J160" s="26"/>
      <c r="K160" s="1"/>
      <c r="L160" s="1"/>
      <c r="M160" s="1"/>
      <c r="N160" s="1"/>
      <c r="O160" s="1"/>
      <c r="P160" s="7"/>
      <c r="Q160" s="7"/>
      <c r="R160" s="7"/>
      <c r="S160" s="7"/>
      <c r="T160" s="7"/>
      <c r="U160" s="7"/>
      <c r="V160" s="7"/>
      <c r="W160" s="34"/>
      <c r="X160" s="7"/>
      <c r="Y160" s="28"/>
      <c r="Z160" s="478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1:36" s="11" customFormat="1" ht="20.100000000000001" customHeight="1" thickTop="1" thickBot="1" x14ac:dyDescent="0.35">
      <c r="A161" s="1"/>
      <c r="B161" s="510" t="s">
        <v>1068</v>
      </c>
      <c r="C161" s="507"/>
      <c r="D161" s="7"/>
      <c r="E161" s="61" t="s">
        <v>12</v>
      </c>
      <c r="F161" s="32"/>
      <c r="G161" s="527" t="s">
        <v>14</v>
      </c>
      <c r="H161" s="1">
        <f t="shared" si="12"/>
        <v>0</v>
      </c>
      <c r="I161" s="1"/>
      <c r="J161" s="26"/>
      <c r="K161" s="1"/>
      <c r="L161" s="1"/>
      <c r="M161" s="1"/>
      <c r="N161" s="1"/>
      <c r="O161" s="1"/>
      <c r="P161" s="7"/>
      <c r="Q161" s="7"/>
      <c r="R161" s="7"/>
      <c r="S161" s="7"/>
      <c r="T161" s="7"/>
      <c r="U161" s="7"/>
      <c r="V161" s="7"/>
      <c r="W161" s="34"/>
      <c r="X161" s="7"/>
      <c r="Y161" s="28"/>
      <c r="Z161" s="478" t="str">
        <f>IF(E161="-","","Hacemos una estimación de tubería necesaria")</f>
        <v/>
      </c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1:36" s="11" customFormat="1" ht="20.100000000000001" customHeight="1" thickTop="1" thickBot="1" x14ac:dyDescent="0.35">
      <c r="A162" s="1"/>
      <c r="B162" s="510" t="s">
        <v>50</v>
      </c>
      <c r="C162" s="507"/>
      <c r="D162" s="7"/>
      <c r="E162" s="61" t="s">
        <v>165</v>
      </c>
      <c r="F162" s="32"/>
      <c r="G162" s="527" t="s">
        <v>14</v>
      </c>
      <c r="H162" s="1"/>
      <c r="I162" s="1"/>
      <c r="J162" s="26"/>
      <c r="K162" s="1"/>
      <c r="L162" s="1"/>
      <c r="M162" s="1"/>
      <c r="N162" s="1"/>
      <c r="O162" s="1"/>
      <c r="P162" s="7"/>
      <c r="Q162" s="7"/>
      <c r="R162" s="7"/>
      <c r="S162" s="7"/>
      <c r="T162" s="7"/>
      <c r="U162" s="7"/>
      <c r="V162" s="7"/>
      <c r="W162" s="34"/>
      <c r="X162" s="7"/>
      <c r="Y162" s="13" t="str">
        <f>IF(Z162="","","- "&amp;Z162&amp;"
")</f>
        <v xml:space="preserve">- Un paquete de control para sistemas radiantes en calefacción (refrescamiento únicamente en climas secos)
</v>
      </c>
      <c r="Z162" s="478" t="str">
        <f>VLOOKUP(E162,C735:D745,2,FALSE)</f>
        <v>Un paquete de control para sistemas radiantes en calefacción (refrescamiento únicamente en climas secos)</v>
      </c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1:36" s="11" customFormat="1" ht="20.100000000000001" customHeight="1" thickTop="1" thickBot="1" x14ac:dyDescent="0.35">
      <c r="A163" s="1"/>
      <c r="B163" s="510" t="s">
        <v>52</v>
      </c>
      <c r="C163" s="507"/>
      <c r="D163" s="7"/>
      <c r="E163" s="61" t="s">
        <v>12</v>
      </c>
      <c r="F163" s="32"/>
      <c r="G163" s="527" t="s">
        <v>14</v>
      </c>
      <c r="H163" s="1">
        <f>IF(E163="-",0,1)</f>
        <v>0</v>
      </c>
      <c r="I163" s="1"/>
      <c r="J163" s="26"/>
      <c r="K163" s="1"/>
      <c r="L163" s="1"/>
      <c r="M163" s="1"/>
      <c r="N163" s="1"/>
      <c r="O163" s="1"/>
      <c r="P163" s="7"/>
      <c r="Q163" s="7"/>
      <c r="R163" s="7"/>
      <c r="S163" s="7"/>
      <c r="T163" s="7"/>
      <c r="U163" s="7"/>
      <c r="V163" s="7"/>
      <c r="W163" s="34"/>
      <c r="X163" s="7"/>
      <c r="Y163" s="13" t="str">
        <f>IF(Z163="","","- "&amp;Z163&amp;"
")</f>
        <v/>
      </c>
      <c r="Z163" s="478" t="str">
        <f>IF(E163="-","","Estimamos el coste del cuadro eléctrico para la instalación SAMRT COMFORT")</f>
        <v/>
      </c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1:36" s="11" customFormat="1" ht="20.100000000000001" customHeight="1" thickTop="1" thickBot="1" x14ac:dyDescent="0.35">
      <c r="A164" s="1"/>
      <c r="B164" s="510" t="s">
        <v>53</v>
      </c>
      <c r="C164" s="507"/>
      <c r="D164" s="7"/>
      <c r="E164" s="61" t="s">
        <v>12</v>
      </c>
      <c r="F164" s="32"/>
      <c r="G164" s="527" t="s">
        <v>14</v>
      </c>
      <c r="H164" s="1">
        <f>IF(E164="-",0,1)</f>
        <v>0</v>
      </c>
      <c r="I164" s="1"/>
      <c r="J164" s="26"/>
      <c r="K164" s="1"/>
      <c r="L164" s="1"/>
      <c r="M164" s="1"/>
      <c r="N164" s="1"/>
      <c r="O164" s="1"/>
      <c r="P164" s="7"/>
      <c r="Q164" s="7"/>
      <c r="R164" s="7"/>
      <c r="S164" s="7"/>
      <c r="T164" s="7"/>
      <c r="U164" s="7"/>
      <c r="V164" s="7"/>
      <c r="W164" s="34"/>
      <c r="X164" s="7"/>
      <c r="Y164" s="13" t="str">
        <f>IF(Z164="","","- "&amp;Z164&amp;"
")</f>
        <v/>
      </c>
      <c r="Z164" s="478" t="str">
        <f>IF(E164="-","","Estimamos el coste de la mano de obra necesaria")</f>
        <v/>
      </c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1:36" s="11" customFormat="1" ht="20.100000000000001" customHeight="1" thickTop="1" thickBot="1" x14ac:dyDescent="0.35">
      <c r="A165" s="1"/>
      <c r="B165" s="510" t="s">
        <v>54</v>
      </c>
      <c r="C165" s="507"/>
      <c r="D165" s="7"/>
      <c r="E165" s="61" t="s">
        <v>41</v>
      </c>
      <c r="F165" s="32"/>
      <c r="G165" s="527" t="s">
        <v>14</v>
      </c>
      <c r="H165" s="1">
        <f>IF(E165="-",0,1)</f>
        <v>1</v>
      </c>
      <c r="I165" s="1"/>
      <c r="J165" s="26"/>
      <c r="K165" s="1"/>
      <c r="L165" s="1"/>
      <c r="M165" s="1"/>
      <c r="N165" s="1"/>
      <c r="O165" s="1"/>
      <c r="P165" s="7"/>
      <c r="Q165" s="7"/>
      <c r="R165" s="7"/>
      <c r="S165" s="7"/>
      <c r="T165" s="7"/>
      <c r="U165" s="7"/>
      <c r="V165" s="7"/>
      <c r="W165" s="34"/>
      <c r="X165" s="7"/>
      <c r="Y165" s="13" t="str">
        <f>IF(Z165="","","- "&amp;Z165&amp;"
")</f>
        <v xml:space="preserve">- Valoramos los costes de puesta en marcha y mantenimiento con nuestro SAT
</v>
      </c>
      <c r="Z165" s="478" t="str">
        <f>IF(E165="-","","Valoramos los costes de puesta en marcha y mantenimiento con nuestro SAT")</f>
        <v>Valoramos los costes de puesta en marcha y mantenimiento con nuestro SAT</v>
      </c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1:36" s="11" customFormat="1" ht="20.100000000000001" customHeight="1" thickTop="1" thickBot="1" x14ac:dyDescent="0.35">
      <c r="A166" s="1"/>
      <c r="B166" s="510" t="s">
        <v>55</v>
      </c>
      <c r="C166" s="507"/>
      <c r="D166" s="7"/>
      <c r="E166" s="609" t="s">
        <v>12</v>
      </c>
      <c r="F166" s="32"/>
      <c r="G166" s="527" t="s">
        <v>14</v>
      </c>
      <c r="H166" s="1">
        <f>IF(E166="-",0,1)</f>
        <v>0</v>
      </c>
      <c r="I166" s="1"/>
      <c r="J166" s="26"/>
      <c r="K166" s="1"/>
      <c r="L166" s="1"/>
      <c r="M166" s="1"/>
      <c r="N166" s="1"/>
      <c r="O166" s="1"/>
      <c r="P166" s="7"/>
      <c r="Q166" s="7"/>
      <c r="R166" s="7"/>
      <c r="S166" s="7"/>
      <c r="T166" s="7"/>
      <c r="U166" s="7"/>
      <c r="V166" s="7"/>
      <c r="W166" s="34"/>
      <c r="X166" s="7"/>
      <c r="Y166" s="13" t="str">
        <f>IF(Z166="","","- "&amp;Z166&amp;"
")</f>
        <v xml:space="preserve">- En breve….
</v>
      </c>
      <c r="Z166" s="478" t="str">
        <f>IF(E166="-","En breve….","Analizamos el retorno de una instalación FV combinada con SMART COMFORT")</f>
        <v>En breve….</v>
      </c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1:36" s="11" customFormat="1" ht="20.100000000000001" customHeight="1" thickTop="1" thickBot="1" x14ac:dyDescent="0.35">
      <c r="A167" s="1"/>
      <c r="B167" s="511" t="s">
        <v>56</v>
      </c>
      <c r="C167" s="507"/>
      <c r="D167" s="7"/>
      <c r="E167" s="60">
        <v>0</v>
      </c>
      <c r="F167" s="32"/>
      <c r="G167" s="527" t="s">
        <v>14</v>
      </c>
      <c r="H167" s="1"/>
      <c r="I167" s="1"/>
      <c r="J167" s="26"/>
      <c r="K167" s="1"/>
      <c r="L167" s="1"/>
      <c r="M167" s="1"/>
      <c r="N167" s="1"/>
      <c r="O167" s="1"/>
      <c r="P167" s="7"/>
      <c r="Q167" s="7"/>
      <c r="R167" s="7"/>
      <c r="S167" s="7"/>
      <c r="T167" s="7"/>
      <c r="U167" s="7"/>
      <c r="V167" s="7"/>
      <c r="W167" s="34"/>
      <c r="X167" s="7"/>
      <c r="Y167" s="28"/>
      <c r="Z167" s="478" t="s">
        <v>57</v>
      </c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1:36" s="11" customFormat="1" ht="20.100000000000001" customHeight="1" collapsed="1" thickTop="1" thickBot="1" x14ac:dyDescent="0.35">
      <c r="A168" s="1"/>
      <c r="B168" s="511" t="s">
        <v>58</v>
      </c>
      <c r="C168" s="507"/>
      <c r="D168" s="7"/>
      <c r="E168" s="59">
        <v>0.15</v>
      </c>
      <c r="F168" s="32"/>
      <c r="G168" s="527" t="s">
        <v>14</v>
      </c>
      <c r="H168" s="1"/>
      <c r="I168" s="1"/>
      <c r="J168" s="26"/>
      <c r="K168" s="1"/>
      <c r="L168" s="1"/>
      <c r="M168" s="1"/>
      <c r="N168" s="1"/>
      <c r="O168" s="1"/>
      <c r="P168" s="7"/>
      <c r="Q168" s="7"/>
      <c r="R168" s="7"/>
      <c r="S168" s="7"/>
      <c r="T168" s="7"/>
      <c r="U168" s="7"/>
      <c r="V168" s="7"/>
      <c r="W168" s="34"/>
      <c r="X168" s="7"/>
      <c r="Y168" s="28"/>
      <c r="Z168" s="478" t="s">
        <v>59</v>
      </c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1:36" s="11" customFormat="1" ht="20.100000000000001" hidden="1" customHeight="1" outlineLevel="2" thickTop="1" thickBot="1" x14ac:dyDescent="0.35">
      <c r="A169" s="1"/>
      <c r="B169" s="511"/>
      <c r="C169" s="507"/>
      <c r="D169" s="7"/>
      <c r="E169" s="60" t="s">
        <v>400</v>
      </c>
      <c r="F169" s="32"/>
      <c r="G169" s="32"/>
      <c r="H169" s="1"/>
      <c r="I169" s="1"/>
      <c r="J169" s="26"/>
      <c r="K169" s="1"/>
      <c r="L169" s="1"/>
      <c r="M169" s="1"/>
      <c r="N169" s="1"/>
      <c r="O169" s="1"/>
      <c r="P169" s="7"/>
      <c r="Q169" s="7"/>
      <c r="R169" s="7"/>
      <c r="S169" s="7"/>
      <c r="T169" s="7"/>
      <c r="U169" s="7"/>
      <c r="V169" s="7"/>
      <c r="W169" s="34"/>
      <c r="X169" s="7"/>
      <c r="Y169" s="28"/>
      <c r="Z169" s="478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1:36" s="11" customFormat="1" ht="20.100000000000001" hidden="1" customHeight="1" outlineLevel="2" thickTop="1" thickBot="1" x14ac:dyDescent="0.35">
      <c r="A170" s="1"/>
      <c r="B170" s="511"/>
      <c r="C170" s="507"/>
      <c r="D170" s="7"/>
      <c r="E170" s="60" t="s">
        <v>400</v>
      </c>
      <c r="F170" s="32"/>
      <c r="G170" s="32"/>
      <c r="H170" s="1"/>
      <c r="I170" s="1"/>
      <c r="J170" s="26"/>
      <c r="K170" s="1"/>
      <c r="L170" s="1"/>
      <c r="M170" s="1"/>
      <c r="N170" s="1"/>
      <c r="O170" s="1"/>
      <c r="P170" s="7"/>
      <c r="Q170" s="7"/>
      <c r="R170" s="7"/>
      <c r="S170" s="7"/>
      <c r="T170" s="7"/>
      <c r="U170" s="7"/>
      <c r="V170" s="7"/>
      <c r="W170" s="34"/>
      <c r="X170" s="7"/>
      <c r="Y170" s="28"/>
      <c r="Z170" s="478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1:36" s="11" customFormat="1" ht="20.100000000000001" hidden="1" customHeight="1" outlineLevel="2" thickTop="1" thickBot="1" x14ac:dyDescent="0.35">
      <c r="A171" s="1"/>
      <c r="B171" s="511"/>
      <c r="C171" s="507"/>
      <c r="D171" s="7"/>
      <c r="E171" s="60" t="s">
        <v>400</v>
      </c>
      <c r="F171" s="32"/>
      <c r="G171" s="32"/>
      <c r="H171" s="1"/>
      <c r="I171" s="1"/>
      <c r="J171" s="26"/>
      <c r="K171" s="1"/>
      <c r="L171" s="1"/>
      <c r="M171" s="1"/>
      <c r="N171" s="1"/>
      <c r="O171" s="1"/>
      <c r="P171" s="7"/>
      <c r="Q171" s="7"/>
      <c r="R171" s="7"/>
      <c r="S171" s="7"/>
      <c r="T171" s="7"/>
      <c r="U171" s="7"/>
      <c r="V171" s="7"/>
      <c r="W171" s="34"/>
      <c r="X171" s="7"/>
      <c r="Y171" s="28"/>
      <c r="Z171" s="478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1:36" s="31" customFormat="1" ht="50.25" customHeight="1" thickTop="1" thickBot="1" x14ac:dyDescent="0.45">
      <c r="A172" s="20"/>
      <c r="B172" s="58" t="s">
        <v>1157</v>
      </c>
      <c r="C172" s="47"/>
      <c r="D172" s="22"/>
      <c r="E172" s="395"/>
      <c r="F172" s="22"/>
      <c r="G172" s="599" t="s">
        <v>732</v>
      </c>
      <c r="H172" s="24"/>
      <c r="I172" s="25"/>
      <c r="J172" s="26"/>
      <c r="K172" s="27"/>
      <c r="L172" s="27"/>
      <c r="M172" s="27"/>
      <c r="N172" s="27"/>
      <c r="O172" s="27"/>
      <c r="P172" s="28"/>
      <c r="Q172" s="28"/>
      <c r="R172" s="28"/>
      <c r="S172" s="28"/>
      <c r="T172" s="28"/>
      <c r="U172" s="28"/>
      <c r="V172" s="28"/>
      <c r="W172" s="29" t="s">
        <v>40</v>
      </c>
      <c r="X172" s="28"/>
      <c r="Y172" s="28"/>
      <c r="Z172" s="478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</row>
    <row r="173" spans="1:36" s="11" customFormat="1" ht="4.1500000000000004" customHeight="1" x14ac:dyDescent="0.3">
      <c r="A173" s="1"/>
      <c r="B173" s="7"/>
      <c r="C173" s="7"/>
      <c r="D173" s="7"/>
      <c r="E173" s="393" t="s">
        <v>400</v>
      </c>
      <c r="F173" s="1"/>
      <c r="G173" s="1"/>
      <c r="H173" s="1"/>
      <c r="I173" s="1"/>
      <c r="J173" s="26"/>
      <c r="K173" s="1"/>
      <c r="L173" s="1"/>
      <c r="M173" s="1"/>
      <c r="N173" s="1"/>
      <c r="O173" s="1"/>
      <c r="P173" s="7"/>
      <c r="Q173" s="7"/>
      <c r="R173" s="7"/>
      <c r="S173" s="7"/>
      <c r="T173" s="7"/>
      <c r="U173" s="7"/>
      <c r="V173" s="7"/>
      <c r="W173" s="7"/>
      <c r="X173" s="7"/>
      <c r="Y173" s="28"/>
      <c r="Z173" s="478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1:36" s="11" customFormat="1" ht="20.100000000000001" customHeight="1" thickBot="1" x14ac:dyDescent="0.35">
      <c r="A174" s="1"/>
      <c r="B174" s="48" t="s">
        <v>62</v>
      </c>
      <c r="C174" s="49"/>
      <c r="D174" s="7"/>
      <c r="E174" s="528">
        <v>0</v>
      </c>
      <c r="F174" s="32"/>
      <c r="G174" s="32"/>
      <c r="H174" s="1"/>
      <c r="I174" s="1"/>
      <c r="J174" s="26"/>
      <c r="K174" s="1"/>
      <c r="L174" s="1"/>
      <c r="M174" s="1"/>
      <c r="N174" s="1"/>
      <c r="O174" s="1"/>
      <c r="P174" s="7"/>
      <c r="Q174" s="7"/>
      <c r="R174" s="7"/>
      <c r="S174" s="7"/>
      <c r="T174" s="7"/>
      <c r="U174" s="7"/>
      <c r="V174" s="7"/>
      <c r="W174" s="34"/>
      <c r="X174" s="7"/>
      <c r="Y174" s="7"/>
      <c r="Z174" s="478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1:36" s="11" customFormat="1" ht="20.100000000000001" customHeight="1" thickTop="1" thickBot="1" x14ac:dyDescent="0.35">
      <c r="A175" s="1"/>
      <c r="B175" s="506" t="s">
        <v>733</v>
      </c>
      <c r="C175" s="507"/>
      <c r="D175" s="7"/>
      <c r="E175" s="61" t="s">
        <v>63</v>
      </c>
      <c r="F175" s="32"/>
      <c r="G175" s="527" t="s">
        <v>14</v>
      </c>
      <c r="H175" s="1"/>
      <c r="I175" s="1"/>
      <c r="J175" s="26"/>
      <c r="K175" s="1"/>
      <c r="L175" s="1"/>
      <c r="M175" s="1"/>
      <c r="N175" s="1"/>
      <c r="O175" s="1"/>
      <c r="P175" s="7"/>
      <c r="Q175" s="7"/>
      <c r="R175" s="7"/>
      <c r="S175" s="7"/>
      <c r="T175" s="7"/>
      <c r="U175" s="7"/>
      <c r="V175" s="7"/>
      <c r="W175" s="34"/>
      <c r="X175" s="7"/>
      <c r="Y175" s="7"/>
      <c r="Z175" s="478" t="str">
        <f>VLOOKUP(E175,$C$457:$D$479,2,FALSE)</f>
        <v>Residencial Unifamiliar, cada vivienda suele tener varias plantas</v>
      </c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1:36" s="11" customFormat="1" ht="20.100000000000001" customHeight="1" thickTop="1" thickBot="1" x14ac:dyDescent="0.35">
      <c r="A176" s="1"/>
      <c r="B176" s="506" t="s">
        <v>64</v>
      </c>
      <c r="C176" s="507"/>
      <c r="D176" s="7"/>
      <c r="E176" s="61" t="s">
        <v>65</v>
      </c>
      <c r="F176" s="32"/>
      <c r="G176" s="527" t="s">
        <v>14</v>
      </c>
      <c r="H176" s="1"/>
      <c r="I176" s="512" t="s">
        <v>65</v>
      </c>
      <c r="J176" s="512" t="s">
        <v>826</v>
      </c>
      <c r="K176" s="1"/>
      <c r="L176" s="1"/>
      <c r="M176" s="1"/>
      <c r="N176" s="1"/>
      <c r="O176" s="1"/>
      <c r="P176" s="7"/>
      <c r="Q176" s="7"/>
      <c r="R176" s="7"/>
      <c r="S176" s="7"/>
      <c r="T176" s="7"/>
      <c r="U176" s="7"/>
      <c r="V176" s="7"/>
      <c r="W176" s="34"/>
      <c r="X176" s="7"/>
      <c r="Y176" s="28"/>
      <c r="Z176" s="478" t="s">
        <v>1105</v>
      </c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1:36" s="11" customFormat="1" ht="20.100000000000001" customHeight="1" thickTop="1" thickBot="1" x14ac:dyDescent="0.35">
      <c r="A177" s="1"/>
      <c r="B177" s="506" t="s">
        <v>66</v>
      </c>
      <c r="C177" s="507"/>
      <c r="D177" s="7"/>
      <c r="E177" s="61" t="s">
        <v>67</v>
      </c>
      <c r="F177" s="32"/>
      <c r="G177" s="527" t="s">
        <v>14</v>
      </c>
      <c r="H177" s="1"/>
      <c r="I177" s="62" t="s">
        <v>67</v>
      </c>
      <c r="J177" s="62" t="s">
        <v>827</v>
      </c>
      <c r="K177" s="62" t="s">
        <v>828</v>
      </c>
      <c r="L177" s="62" t="s">
        <v>829</v>
      </c>
      <c r="M177" s="62" t="s">
        <v>830</v>
      </c>
      <c r="N177" s="62" t="s">
        <v>831</v>
      </c>
      <c r="O177" s="62" t="s">
        <v>832</v>
      </c>
      <c r="P177" s="62" t="s">
        <v>833</v>
      </c>
      <c r="Q177" s="62" t="s">
        <v>834</v>
      </c>
      <c r="R177" s="62" t="s">
        <v>835</v>
      </c>
      <c r="S177" s="62" t="s">
        <v>836</v>
      </c>
      <c r="T177" s="62" t="s">
        <v>837</v>
      </c>
      <c r="U177" s="62" t="s">
        <v>838</v>
      </c>
      <c r="V177" s="62" t="s">
        <v>839</v>
      </c>
      <c r="W177" s="62" t="s">
        <v>840</v>
      </c>
      <c r="X177" s="62" t="s">
        <v>841</v>
      </c>
      <c r="Y177" s="63"/>
      <c r="Z177" s="478" t="s">
        <v>1104</v>
      </c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1:36" s="11" customFormat="1" ht="20.100000000000001" customHeight="1" collapsed="1" thickTop="1" thickBot="1" x14ac:dyDescent="0.35">
      <c r="A178" s="1"/>
      <c r="B178" s="506" t="s">
        <v>68</v>
      </c>
      <c r="C178" s="507"/>
      <c r="D178" s="7"/>
      <c r="E178" s="61" t="s">
        <v>845</v>
      </c>
      <c r="F178" s="32"/>
      <c r="G178" s="527" t="s">
        <v>14</v>
      </c>
      <c r="H178" s="1"/>
      <c r="I178" s="64" t="s">
        <v>842</v>
      </c>
      <c r="J178" s="64" t="s">
        <v>390</v>
      </c>
      <c r="K178" s="64" t="s">
        <v>843</v>
      </c>
      <c r="L178" s="64" t="s">
        <v>844</v>
      </c>
      <c r="M178" s="64" t="s">
        <v>845</v>
      </c>
      <c r="N178" s="64" t="s">
        <v>846</v>
      </c>
      <c r="O178" s="1"/>
      <c r="P178" s="7"/>
      <c r="Q178" s="7"/>
      <c r="R178" s="7"/>
      <c r="S178" s="7"/>
      <c r="T178" s="7"/>
      <c r="U178" s="7"/>
      <c r="V178" s="7"/>
      <c r="W178" s="34"/>
      <c r="X178" s="7"/>
      <c r="Y178" s="28"/>
      <c r="Z178" s="478" t="s">
        <v>1103</v>
      </c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1:36" s="11" customFormat="1" ht="20.100000000000001" hidden="1" customHeight="1" outlineLevel="2" thickTop="1" thickBot="1" x14ac:dyDescent="0.35">
      <c r="A179" s="1"/>
      <c r="B179" s="513" t="s">
        <v>855</v>
      </c>
      <c r="C179" s="507"/>
      <c r="D179" s="7"/>
      <c r="E179" s="61">
        <v>1</v>
      </c>
      <c r="F179" s="32"/>
      <c r="G179" s="32">
        <v>0.45</v>
      </c>
      <c r="H179" s="1"/>
      <c r="I179" s="26"/>
      <c r="J179" s="26"/>
      <c r="K179" s="1"/>
      <c r="L179" s="1"/>
      <c r="M179" s="1"/>
      <c r="N179" s="1"/>
      <c r="O179" s="1"/>
      <c r="P179" s="7"/>
      <c r="Q179" s="7"/>
      <c r="R179" s="7"/>
      <c r="S179" s="7"/>
      <c r="T179" s="7"/>
      <c r="U179" s="7"/>
      <c r="V179" s="35"/>
      <c r="W179" s="34"/>
      <c r="X179" s="7"/>
      <c r="Y179" s="28"/>
      <c r="Z179" s="478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1:36" s="11" customFormat="1" ht="20.100000000000001" hidden="1" customHeight="1" outlineLevel="2" thickTop="1" thickBot="1" x14ac:dyDescent="0.35">
      <c r="A180" s="1"/>
      <c r="B180" s="513" t="s">
        <v>856</v>
      </c>
      <c r="C180" s="507"/>
      <c r="D180" s="7"/>
      <c r="E180" s="61">
        <v>1</v>
      </c>
      <c r="F180" s="32"/>
      <c r="G180" s="32">
        <v>0.6</v>
      </c>
      <c r="H180" s="1"/>
      <c r="I180" s="26"/>
      <c r="J180" s="26"/>
      <c r="K180" s="1"/>
      <c r="L180" s="1"/>
      <c r="M180" s="1"/>
      <c r="N180" s="1"/>
      <c r="O180" s="1"/>
      <c r="P180" s="7"/>
      <c r="Q180" s="7"/>
      <c r="R180" s="7"/>
      <c r="S180" s="7"/>
      <c r="T180" s="7"/>
      <c r="U180" s="7"/>
      <c r="V180" s="7"/>
      <c r="W180" s="34"/>
      <c r="X180" s="7"/>
      <c r="Y180" s="28"/>
      <c r="Z180" s="478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1:36" s="11" customFormat="1" ht="20.100000000000001" hidden="1" customHeight="1" outlineLevel="2" thickTop="1" thickBot="1" x14ac:dyDescent="0.35">
      <c r="A181" s="1"/>
      <c r="B181" s="513" t="s">
        <v>857</v>
      </c>
      <c r="C181" s="507"/>
      <c r="D181" s="7"/>
      <c r="E181" s="61">
        <v>1</v>
      </c>
      <c r="F181" s="32"/>
      <c r="G181" s="32">
        <v>0.43</v>
      </c>
      <c r="H181" s="1"/>
      <c r="I181" s="26"/>
      <c r="J181" s="26"/>
      <c r="K181" s="1"/>
      <c r="L181" s="1"/>
      <c r="M181" s="1"/>
      <c r="N181" s="1"/>
      <c r="O181" s="1"/>
      <c r="P181" s="7"/>
      <c r="Q181" s="7"/>
      <c r="R181" s="7"/>
      <c r="S181" s="7"/>
      <c r="T181" s="7"/>
      <c r="U181" s="7"/>
      <c r="V181" s="7"/>
      <c r="W181" s="34"/>
      <c r="X181" s="7"/>
      <c r="Y181" s="28"/>
      <c r="Z181" s="478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1:36" s="11" customFormat="1" ht="20.100000000000001" hidden="1" customHeight="1" outlineLevel="2" thickTop="1" thickBot="1" x14ac:dyDescent="0.35">
      <c r="A182" s="1"/>
      <c r="B182" s="513" t="s">
        <v>858</v>
      </c>
      <c r="C182" s="507"/>
      <c r="D182" s="7"/>
      <c r="E182" s="61">
        <v>0.32</v>
      </c>
      <c r="F182" s="32"/>
      <c r="G182" s="32">
        <v>0.32</v>
      </c>
      <c r="H182" s="1"/>
      <c r="I182" s="26"/>
      <c r="J182" s="26"/>
      <c r="K182" s="1"/>
      <c r="L182" s="1"/>
      <c r="M182" s="1"/>
      <c r="N182" s="1"/>
      <c r="O182" s="1"/>
      <c r="P182" s="7"/>
      <c r="Q182" s="7"/>
      <c r="R182" s="7"/>
      <c r="S182" s="7"/>
      <c r="T182" s="7"/>
      <c r="U182" s="7"/>
      <c r="V182" s="7"/>
      <c r="W182" s="34"/>
      <c r="X182" s="7"/>
      <c r="Y182" s="28"/>
      <c r="Z182" s="478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1:36" s="11" customFormat="1" ht="20.100000000000001" hidden="1" customHeight="1" outlineLevel="2" thickTop="1" thickBot="1" x14ac:dyDescent="0.35">
      <c r="A183" s="1"/>
      <c r="B183" s="513" t="s">
        <v>859</v>
      </c>
      <c r="C183" s="507"/>
      <c r="D183" s="7"/>
      <c r="E183" s="61">
        <v>2.5</v>
      </c>
      <c r="F183" s="32"/>
      <c r="G183" s="32">
        <v>2.5</v>
      </c>
      <c r="H183" s="1"/>
      <c r="I183" s="26"/>
      <c r="J183" s="26"/>
      <c r="K183" s="1"/>
      <c r="L183" s="1"/>
      <c r="M183" s="1"/>
      <c r="N183" s="1"/>
      <c r="O183" s="1"/>
      <c r="P183" s="7"/>
      <c r="Q183" s="7"/>
      <c r="R183" s="7"/>
      <c r="S183" s="7"/>
      <c r="T183" s="7"/>
      <c r="U183" s="7"/>
      <c r="V183" s="7"/>
      <c r="W183" s="34"/>
      <c r="X183" s="7"/>
      <c r="Y183" s="28"/>
      <c r="Z183" s="478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1:36" s="11" customFormat="1" ht="20.100000000000001" hidden="1" customHeight="1" outlineLevel="2" thickTop="1" thickBot="1" x14ac:dyDescent="0.35">
      <c r="A184" s="1"/>
      <c r="B184" s="513" t="s">
        <v>860</v>
      </c>
      <c r="C184" s="507"/>
      <c r="D184" s="7"/>
      <c r="E184" s="61">
        <v>0.4</v>
      </c>
      <c r="F184" s="32"/>
      <c r="G184" s="32">
        <v>0.4</v>
      </c>
      <c r="H184" s="1"/>
      <c r="I184" s="1"/>
      <c r="J184" s="26"/>
      <c r="K184" s="1"/>
      <c r="L184" s="1"/>
      <c r="M184" s="1"/>
      <c r="N184" s="1"/>
      <c r="O184" s="1"/>
      <c r="P184" s="7"/>
      <c r="Q184" s="7"/>
      <c r="R184" s="7"/>
      <c r="S184" s="7"/>
      <c r="T184" s="7"/>
      <c r="U184" s="7"/>
      <c r="V184" s="7"/>
      <c r="W184" s="34"/>
      <c r="X184" s="7"/>
      <c r="Y184" s="28"/>
      <c r="Z184" s="478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1:36" s="11" customFormat="1" ht="20.100000000000001" hidden="1" customHeight="1" outlineLevel="2" thickTop="1" thickBot="1" x14ac:dyDescent="0.35">
      <c r="A185" s="1"/>
      <c r="B185" s="513" t="s">
        <v>861</v>
      </c>
      <c r="C185" s="507"/>
      <c r="D185" s="7"/>
      <c r="E185" s="61">
        <v>0.4</v>
      </c>
      <c r="F185" s="32"/>
      <c r="G185" s="32">
        <v>0.4</v>
      </c>
      <c r="H185" s="1"/>
      <c r="I185" s="1"/>
      <c r="J185" s="26"/>
      <c r="K185" s="1"/>
      <c r="L185" s="1"/>
      <c r="M185" s="1"/>
      <c r="N185" s="1"/>
      <c r="O185" s="1"/>
      <c r="P185" s="7"/>
      <c r="Q185" s="7"/>
      <c r="R185" s="7"/>
      <c r="S185" s="7"/>
      <c r="T185" s="7"/>
      <c r="U185" s="7"/>
      <c r="V185" s="7"/>
      <c r="W185" s="34"/>
      <c r="X185" s="7"/>
      <c r="Y185" s="28"/>
      <c r="Z185" s="478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1:36" s="11" customFormat="1" ht="20.100000000000001" hidden="1" customHeight="1" outlineLevel="2" thickTop="1" thickBot="1" x14ac:dyDescent="0.35">
      <c r="A186" s="1"/>
      <c r="B186" s="513" t="s">
        <v>862</v>
      </c>
      <c r="C186" s="507"/>
      <c r="D186" s="7"/>
      <c r="E186" s="61">
        <v>0.6</v>
      </c>
      <c r="F186" s="32"/>
      <c r="G186" s="32">
        <v>0.6</v>
      </c>
      <c r="H186" s="1"/>
      <c r="I186" s="1"/>
      <c r="J186" s="26"/>
      <c r="K186" s="1"/>
      <c r="L186" s="1"/>
      <c r="M186" s="1"/>
      <c r="N186" s="1"/>
      <c r="O186" s="1"/>
      <c r="P186" s="7"/>
      <c r="Q186" s="7"/>
      <c r="R186" s="7"/>
      <c r="S186" s="7"/>
      <c r="T186" s="7"/>
      <c r="U186" s="7"/>
      <c r="V186" s="7"/>
      <c r="W186" s="34"/>
      <c r="X186" s="7"/>
      <c r="Y186" s="28"/>
      <c r="Z186" s="478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1:36" s="11" customFormat="1" ht="20.100000000000001" hidden="1" customHeight="1" outlineLevel="2" thickTop="1" thickBot="1" x14ac:dyDescent="0.35">
      <c r="A187" s="1"/>
      <c r="B187" s="513" t="s">
        <v>863</v>
      </c>
      <c r="C187" s="507"/>
      <c r="D187" s="7"/>
      <c r="E187" s="61">
        <v>0.8</v>
      </c>
      <c r="F187" s="32"/>
      <c r="G187" s="32">
        <v>0.8</v>
      </c>
      <c r="H187" s="1"/>
      <c r="I187" s="1"/>
      <c r="J187" s="26"/>
      <c r="K187" s="1"/>
      <c r="L187" s="1"/>
      <c r="M187" s="1"/>
      <c r="N187" s="1"/>
      <c r="O187" s="1"/>
      <c r="P187" s="7"/>
      <c r="Q187" s="7"/>
      <c r="R187" s="7"/>
      <c r="S187" s="7"/>
      <c r="T187" s="7"/>
      <c r="U187" s="7"/>
      <c r="V187" s="7"/>
      <c r="W187" s="34"/>
      <c r="X187" s="7"/>
      <c r="Y187" s="28"/>
      <c r="Z187" s="478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1:36" s="11" customFormat="1" ht="20.100000000000001" hidden="1" customHeight="1" outlineLevel="2" thickTop="1" thickBot="1" x14ac:dyDescent="0.35">
      <c r="A188" s="1"/>
      <c r="B188" s="513" t="s">
        <v>864</v>
      </c>
      <c r="C188" s="507"/>
      <c r="D188" s="7"/>
      <c r="E188" s="61">
        <v>0.8</v>
      </c>
      <c r="F188" s="32"/>
      <c r="G188" s="32">
        <v>0.8</v>
      </c>
      <c r="H188" s="1"/>
      <c r="I188" s="1"/>
      <c r="J188" s="26"/>
      <c r="K188" s="1"/>
      <c r="L188" s="1"/>
      <c r="M188" s="1"/>
      <c r="N188" s="1"/>
      <c r="O188" s="1"/>
      <c r="P188" s="7"/>
      <c r="Q188" s="7"/>
      <c r="R188" s="7"/>
      <c r="S188" s="7"/>
      <c r="T188" s="7"/>
      <c r="U188" s="7"/>
      <c r="V188" s="7"/>
      <c r="W188" s="34"/>
      <c r="X188" s="7"/>
      <c r="Y188" s="28"/>
      <c r="Z188" s="478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1:36" s="11" customFormat="1" ht="20.100000000000001" hidden="1" customHeight="1" outlineLevel="2" thickTop="1" thickBot="1" x14ac:dyDescent="0.35">
      <c r="A189" s="1"/>
      <c r="B189" s="513" t="s">
        <v>865</v>
      </c>
      <c r="C189" s="507"/>
      <c r="D189" s="7"/>
      <c r="E189" s="61">
        <v>0.6</v>
      </c>
      <c r="F189" s="32"/>
      <c r="G189" s="32">
        <v>0.6</v>
      </c>
      <c r="H189" s="1"/>
      <c r="I189" s="1"/>
      <c r="J189" s="26"/>
      <c r="K189" s="1"/>
      <c r="L189" s="1"/>
      <c r="M189" s="1"/>
      <c r="N189" s="1"/>
      <c r="O189" s="1"/>
      <c r="P189" s="7"/>
      <c r="Q189" s="7"/>
      <c r="R189" s="7"/>
      <c r="S189" s="7"/>
      <c r="T189" s="7"/>
      <c r="U189" s="7"/>
      <c r="V189" s="7"/>
      <c r="W189" s="34"/>
      <c r="X189" s="7"/>
      <c r="Y189" s="28"/>
      <c r="Z189" s="478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1:36" s="11" customFormat="1" ht="20.100000000000001" customHeight="1" thickTop="1" thickBot="1" x14ac:dyDescent="0.35">
      <c r="A190" s="1"/>
      <c r="B190" s="510" t="s">
        <v>866</v>
      </c>
      <c r="C190" s="507"/>
      <c r="D190" s="7"/>
      <c r="E190" s="61">
        <v>1</v>
      </c>
      <c r="F190" s="32"/>
      <c r="G190" s="527" t="s">
        <v>14</v>
      </c>
      <c r="H190" s="1"/>
      <c r="I190" s="1"/>
      <c r="J190" s="26"/>
      <c r="K190" s="1"/>
      <c r="L190" s="1"/>
      <c r="M190" s="1"/>
      <c r="N190" s="1"/>
      <c r="O190" s="1"/>
      <c r="P190" s="7"/>
      <c r="Q190" s="7"/>
      <c r="R190" s="7"/>
      <c r="S190" s="7"/>
      <c r="T190" s="7"/>
      <c r="U190" s="7"/>
      <c r="V190" s="7"/>
      <c r="W190" s="34"/>
      <c r="X190" s="7"/>
      <c r="Y190" s="28"/>
      <c r="Z190" s="478" t="s">
        <v>69</v>
      </c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1:36" s="11" customFormat="1" ht="20.100000000000001" customHeight="1" thickTop="1" thickBot="1" x14ac:dyDescent="0.35">
      <c r="A191" s="1"/>
      <c r="B191" s="510" t="s">
        <v>867</v>
      </c>
      <c r="C191" s="507"/>
      <c r="D191" s="7"/>
      <c r="E191" s="59">
        <v>0.35</v>
      </c>
      <c r="F191" s="32"/>
      <c r="G191" s="527" t="s">
        <v>14</v>
      </c>
      <c r="H191" s="1"/>
      <c r="I191" s="1"/>
      <c r="J191" s="26"/>
      <c r="K191" s="1"/>
      <c r="L191" s="1"/>
      <c r="M191" s="1"/>
      <c r="N191" s="1"/>
      <c r="O191" s="1"/>
      <c r="P191" s="7"/>
      <c r="Q191" s="7"/>
      <c r="R191" s="7"/>
      <c r="S191" s="7"/>
      <c r="T191" s="7"/>
      <c r="U191" s="7"/>
      <c r="V191" s="7"/>
      <c r="W191" s="34"/>
      <c r="X191" s="7"/>
      <c r="Y191" s="28"/>
      <c r="Z191" s="478" t="s">
        <v>70</v>
      </c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1:36" s="11" customFormat="1" ht="20.100000000000001" customHeight="1" thickTop="1" thickBot="1" x14ac:dyDescent="0.35">
      <c r="A192" s="1"/>
      <c r="B192" s="510" t="s">
        <v>868</v>
      </c>
      <c r="C192" s="507"/>
      <c r="D192" s="7"/>
      <c r="E192" s="61" t="s">
        <v>847</v>
      </c>
      <c r="F192" s="32"/>
      <c r="G192" s="527" t="s">
        <v>14</v>
      </c>
      <c r="H192" s="1"/>
      <c r="I192" s="65" t="s">
        <v>847</v>
      </c>
      <c r="J192" s="65" t="s">
        <v>848</v>
      </c>
      <c r="K192" s="65" t="s">
        <v>849</v>
      </c>
      <c r="L192" s="65" t="s">
        <v>142</v>
      </c>
      <c r="M192" s="65" t="s">
        <v>71</v>
      </c>
      <c r="N192" s="65" t="s">
        <v>850</v>
      </c>
      <c r="O192" s="65" t="s">
        <v>851</v>
      </c>
      <c r="P192" s="65" t="s">
        <v>852</v>
      </c>
      <c r="Q192" s="7"/>
      <c r="R192" s="7"/>
      <c r="S192" s="7"/>
      <c r="T192" s="7"/>
      <c r="U192" s="7"/>
      <c r="V192" s="7"/>
      <c r="W192" s="34"/>
      <c r="X192" s="7"/>
      <c r="Y192" s="28"/>
      <c r="Z192" s="478" t="s">
        <v>72</v>
      </c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1:36" s="11" customFormat="1" ht="20.100000000000001" customHeight="1" thickTop="1" thickBot="1" x14ac:dyDescent="0.35">
      <c r="A193" s="1"/>
      <c r="B193" s="510" t="s">
        <v>869</v>
      </c>
      <c r="C193" s="507"/>
      <c r="D193" s="7"/>
      <c r="E193" s="61">
        <v>0</v>
      </c>
      <c r="F193" s="32"/>
      <c r="G193" s="527"/>
      <c r="H193" s="1"/>
      <c r="I193" s="1"/>
      <c r="J193" s="26"/>
      <c r="K193" s="1"/>
      <c r="L193" s="1"/>
      <c r="M193" s="1"/>
      <c r="N193" s="1"/>
      <c r="O193" s="1"/>
      <c r="P193" s="7"/>
      <c r="Q193" s="7"/>
      <c r="R193" s="7"/>
      <c r="S193" s="7"/>
      <c r="T193" s="7"/>
      <c r="U193" s="7"/>
      <c r="V193" s="7"/>
      <c r="W193" s="34"/>
      <c r="X193" s="7"/>
      <c r="Y193" s="28"/>
      <c r="Z193" s="478" t="s">
        <v>73</v>
      </c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1:36" s="11" customFormat="1" ht="20.100000000000001" customHeight="1" thickTop="1" thickBot="1" x14ac:dyDescent="0.35">
      <c r="A194" s="1"/>
      <c r="B194" s="510" t="s">
        <v>74</v>
      </c>
      <c r="C194" s="507"/>
      <c r="D194" s="7"/>
      <c r="E194" s="59">
        <v>0.5</v>
      </c>
      <c r="F194" s="32"/>
      <c r="G194" s="527" t="s">
        <v>14</v>
      </c>
      <c r="H194" s="1"/>
      <c r="I194" s="1"/>
      <c r="J194" s="26"/>
      <c r="K194" s="1"/>
      <c r="L194" s="1"/>
      <c r="M194" s="1"/>
      <c r="N194" s="1"/>
      <c r="O194" s="1"/>
      <c r="P194" s="7"/>
      <c r="Q194" s="7"/>
      <c r="R194" s="7"/>
      <c r="S194" s="7"/>
      <c r="T194" s="7"/>
      <c r="U194" s="7"/>
      <c r="V194" s="7"/>
      <c r="W194" s="34"/>
      <c r="X194" s="7"/>
      <c r="Y194" s="28"/>
      <c r="Z194" s="486" t="s">
        <v>871</v>
      </c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1:36" s="11" customFormat="1" ht="20.100000000000001" customHeight="1" collapsed="1" thickTop="1" thickBot="1" x14ac:dyDescent="0.35">
      <c r="A195" s="1"/>
      <c r="B195" s="510" t="s">
        <v>870</v>
      </c>
      <c r="C195" s="507"/>
      <c r="D195" s="7"/>
      <c r="E195" s="59">
        <v>0.5</v>
      </c>
      <c r="F195" s="32"/>
      <c r="G195" s="527" t="s">
        <v>14</v>
      </c>
      <c r="H195" s="1"/>
      <c r="I195" s="1"/>
      <c r="J195" s="26"/>
      <c r="K195" s="1"/>
      <c r="L195" s="1"/>
      <c r="M195" s="1"/>
      <c r="N195" s="1"/>
      <c r="O195" s="1"/>
      <c r="P195" s="7"/>
      <c r="Q195" s="7"/>
      <c r="R195" s="7"/>
      <c r="S195" s="7"/>
      <c r="T195" s="7"/>
      <c r="U195" s="7"/>
      <c r="V195" s="7"/>
      <c r="W195" s="34"/>
      <c r="X195" s="7"/>
      <c r="Y195" s="7"/>
      <c r="Z195" s="478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1:36" s="11" customFormat="1" ht="20.100000000000001" hidden="1" customHeight="1" outlineLevel="1" collapsed="1" thickTop="1" thickBot="1" x14ac:dyDescent="0.35">
      <c r="A196" s="1"/>
      <c r="B196" s="510" t="s">
        <v>75</v>
      </c>
      <c r="C196" s="507"/>
      <c r="D196" s="7"/>
      <c r="E196" s="59" t="s">
        <v>76</v>
      </c>
      <c r="F196" s="32"/>
      <c r="G196" s="527" t="s">
        <v>14</v>
      </c>
      <c r="H196" s="1"/>
      <c r="I196" s="65" t="s">
        <v>853</v>
      </c>
      <c r="J196" s="65" t="s">
        <v>76</v>
      </c>
      <c r="K196" s="65" t="s">
        <v>854</v>
      </c>
      <c r="L196" s="1"/>
      <c r="M196" s="1"/>
      <c r="N196" s="1"/>
      <c r="O196" s="1"/>
      <c r="P196" s="7"/>
      <c r="Q196" s="7"/>
      <c r="R196" s="7"/>
      <c r="S196" s="7"/>
      <c r="T196" s="7"/>
      <c r="U196" s="7"/>
      <c r="V196" s="7"/>
      <c r="W196" s="34"/>
      <c r="X196" s="7"/>
      <c r="Y196" s="7"/>
      <c r="Z196" s="478" t="s">
        <v>77</v>
      </c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1:36" s="11" customFormat="1" ht="20.100000000000001" hidden="1" customHeight="1" outlineLevel="1" thickTop="1" thickBot="1" x14ac:dyDescent="0.35">
      <c r="A197" s="1"/>
      <c r="B197" s="48" t="s">
        <v>78</v>
      </c>
      <c r="C197" s="49"/>
      <c r="D197" s="7"/>
      <c r="E197" s="381" t="e">
        <v>#N/A</v>
      </c>
      <c r="F197" s="32"/>
      <c r="G197" s="32"/>
      <c r="H197" s="1"/>
      <c r="I197" s="1"/>
      <c r="J197" s="26"/>
      <c r="K197" s="1"/>
      <c r="L197" s="1"/>
      <c r="M197" s="1"/>
      <c r="N197" s="1"/>
      <c r="O197" s="1"/>
      <c r="P197" s="7"/>
      <c r="Q197" s="7"/>
      <c r="R197" s="7"/>
      <c r="S197" s="7"/>
      <c r="T197" s="7"/>
      <c r="U197" s="7"/>
      <c r="V197" s="7"/>
      <c r="W197" s="34"/>
      <c r="X197" s="7"/>
      <c r="Y197" s="7"/>
      <c r="Z197" s="478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1:36" s="11" customFormat="1" ht="20.100000000000001" hidden="1" customHeight="1" outlineLevel="1" thickTop="1" thickBot="1" x14ac:dyDescent="0.35">
      <c r="A198" s="1"/>
      <c r="B198" s="510" t="s">
        <v>79</v>
      </c>
      <c r="C198" s="507"/>
      <c r="D198" s="7"/>
      <c r="E198" s="382">
        <v>50</v>
      </c>
      <c r="F198" s="13"/>
      <c r="G198" s="13" t="s">
        <v>80</v>
      </c>
      <c r="H198" s="1"/>
      <c r="I198" s="1"/>
      <c r="J198" s="26"/>
      <c r="K198" s="1"/>
      <c r="L198" s="1"/>
      <c r="M198" s="1"/>
      <c r="N198" s="1"/>
      <c r="O198" s="1"/>
      <c r="P198" s="7"/>
      <c r="Q198" s="7"/>
      <c r="R198" s="7"/>
      <c r="S198" s="7"/>
      <c r="T198" s="7"/>
      <c r="U198" s="7"/>
      <c r="V198" s="7"/>
      <c r="W198" s="34"/>
      <c r="X198" s="7"/>
      <c r="Y198" s="7"/>
      <c r="Z198" s="478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1:36" s="11" customFormat="1" ht="20.100000000000001" hidden="1" customHeight="1" outlineLevel="1" thickTop="1" thickBot="1" x14ac:dyDescent="0.35">
      <c r="A199" s="1"/>
      <c r="B199" s="510" t="s">
        <v>81</v>
      </c>
      <c r="C199" s="507"/>
      <c r="D199" s="7"/>
      <c r="E199" s="383">
        <v>13.77</v>
      </c>
      <c r="F199" s="13" t="s">
        <v>82</v>
      </c>
      <c r="G199" s="13">
        <v>11</v>
      </c>
      <c r="H199" s="1"/>
      <c r="I199" s="1"/>
      <c r="J199" s="26"/>
      <c r="K199" s="1"/>
      <c r="L199" s="1"/>
      <c r="M199" s="1"/>
      <c r="N199" s="1"/>
      <c r="O199" s="1"/>
      <c r="P199" s="7"/>
      <c r="Q199" s="7"/>
      <c r="R199" s="7"/>
      <c r="S199" s="7"/>
      <c r="T199" s="7"/>
      <c r="U199" s="7"/>
      <c r="V199" s="7"/>
      <c r="W199" s="34"/>
      <c r="X199" s="7"/>
      <c r="Y199" s="7"/>
      <c r="Z199" s="478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1:36" s="11" customFormat="1" ht="20.100000000000001" hidden="1" customHeight="1" outlineLevel="1" thickTop="1" thickBot="1" x14ac:dyDescent="0.35">
      <c r="A200" s="1"/>
      <c r="B200" s="510" t="s">
        <v>83</v>
      </c>
      <c r="C200" s="507"/>
      <c r="D200" s="7"/>
      <c r="E200" s="381">
        <v>0</v>
      </c>
      <c r="F200" s="13" t="s">
        <v>84</v>
      </c>
      <c r="G200" s="13">
        <v>1.4</v>
      </c>
      <c r="H200" s="1"/>
      <c r="I200" s="1"/>
      <c r="J200" s="26"/>
      <c r="K200" s="1"/>
      <c r="L200" s="1"/>
      <c r="M200" s="1"/>
      <c r="N200" s="1"/>
      <c r="O200" s="1"/>
      <c r="P200" s="7"/>
      <c r="Q200" s="7"/>
      <c r="R200" s="7"/>
      <c r="S200" s="7"/>
      <c r="T200" s="7"/>
      <c r="U200" s="7"/>
      <c r="V200" s="7"/>
      <c r="W200" s="34"/>
      <c r="X200" s="7"/>
      <c r="Y200" s="7"/>
      <c r="Z200" s="478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1:36" s="11" customFormat="1" ht="20.100000000000001" hidden="1" customHeight="1" outlineLevel="1" thickTop="1" thickBot="1" x14ac:dyDescent="0.35">
      <c r="A201" s="1"/>
      <c r="B201" s="510" t="s">
        <v>85</v>
      </c>
      <c r="C201" s="507"/>
      <c r="D201" s="7"/>
      <c r="E201" s="381">
        <v>0</v>
      </c>
      <c r="F201" s="13" t="s">
        <v>86</v>
      </c>
      <c r="G201" s="13">
        <v>0</v>
      </c>
      <c r="H201" s="1"/>
      <c r="I201" s="1"/>
      <c r="J201" s="26"/>
      <c r="K201" s="1"/>
      <c r="L201" s="1"/>
      <c r="M201" s="1"/>
      <c r="N201" s="1"/>
      <c r="O201" s="1"/>
      <c r="P201" s="7"/>
      <c r="Q201" s="7"/>
      <c r="R201" s="7"/>
      <c r="S201" s="7"/>
      <c r="T201" s="7"/>
      <c r="U201" s="7"/>
      <c r="V201" s="7"/>
      <c r="W201" s="34"/>
      <c r="X201" s="7"/>
      <c r="Y201" s="7"/>
      <c r="Z201" s="478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1:36" s="11" customFormat="1" ht="20.100000000000001" hidden="1" customHeight="1" outlineLevel="1" thickTop="1" thickBot="1" x14ac:dyDescent="0.35">
      <c r="A202" s="1"/>
      <c r="B202" s="510" t="s">
        <v>87</v>
      </c>
      <c r="C202" s="507"/>
      <c r="D202" s="7"/>
      <c r="E202" s="384">
        <v>0</v>
      </c>
      <c r="F202" s="32"/>
      <c r="G202" s="32"/>
      <c r="H202" s="1"/>
      <c r="I202" s="1"/>
      <c r="J202" s="26"/>
      <c r="K202" s="1"/>
      <c r="L202" s="1"/>
      <c r="M202" s="1"/>
      <c r="N202" s="1"/>
      <c r="O202" s="1"/>
      <c r="P202" s="7"/>
      <c r="Q202" s="7"/>
      <c r="R202" s="7"/>
      <c r="S202" s="7"/>
      <c r="T202" s="7"/>
      <c r="U202" s="7"/>
      <c r="V202" s="7"/>
      <c r="W202" s="34"/>
      <c r="X202" s="7"/>
      <c r="Y202" s="7"/>
      <c r="Z202" s="478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1:36" s="11" customFormat="1" ht="20.100000000000001" hidden="1" customHeight="1" outlineLevel="1" thickTop="1" thickBot="1" x14ac:dyDescent="0.35">
      <c r="A203" s="1"/>
      <c r="B203" s="510" t="s">
        <v>88</v>
      </c>
      <c r="C203" s="507"/>
      <c r="D203" s="7"/>
      <c r="E203" s="385">
        <v>0</v>
      </c>
      <c r="F203" s="32"/>
      <c r="G203" s="32"/>
      <c r="H203" s="1"/>
      <c r="I203" s="1"/>
      <c r="J203" s="26"/>
      <c r="K203" s="1"/>
      <c r="L203" s="1"/>
      <c r="M203" s="1"/>
      <c r="N203" s="1"/>
      <c r="O203" s="1"/>
      <c r="P203" s="7"/>
      <c r="Q203" s="7"/>
      <c r="R203" s="7"/>
      <c r="S203" s="7"/>
      <c r="T203" s="7"/>
      <c r="U203" s="7"/>
      <c r="V203" s="7"/>
      <c r="W203" s="34"/>
      <c r="X203" s="7"/>
      <c r="Y203" s="7"/>
      <c r="Z203" s="478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1:36" s="11" customFormat="1" ht="20.100000000000001" hidden="1" customHeight="1" outlineLevel="1" thickTop="1" thickBot="1" x14ac:dyDescent="0.35">
      <c r="A204" s="1"/>
      <c r="B204" s="510" t="str">
        <f>"Valor del Presupuesto (materiales) en "&amp;E226</f>
        <v>Valor del Presupuesto (materiales) en PVP</v>
      </c>
      <c r="C204" s="507"/>
      <c r="D204" s="7"/>
      <c r="E204" s="384">
        <v>20868.099999999999</v>
      </c>
      <c r="F204" s="32"/>
      <c r="G204" s="32"/>
      <c r="H204" s="1"/>
      <c r="I204" s="1"/>
      <c r="J204" s="26"/>
      <c r="K204" s="1"/>
      <c r="L204" s="1"/>
      <c r="M204" s="1"/>
      <c r="N204" s="1"/>
      <c r="O204" s="1"/>
      <c r="P204" s="7"/>
      <c r="Q204" s="7"/>
      <c r="R204" s="7"/>
      <c r="S204" s="7"/>
      <c r="T204" s="7"/>
      <c r="U204" s="7"/>
      <c r="V204" s="7"/>
      <c r="W204" s="34"/>
      <c r="X204" s="7"/>
      <c r="Y204" s="7"/>
      <c r="Z204" s="478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1:36" s="11" customFormat="1" ht="20.100000000000001" hidden="1" customHeight="1" outlineLevel="1" thickTop="1" thickBot="1" x14ac:dyDescent="0.35">
      <c r="A205" s="1"/>
      <c r="B205" s="510" t="s">
        <v>89</v>
      </c>
      <c r="C205" s="507"/>
      <c r="D205" s="7"/>
      <c r="E205" s="386">
        <v>105</v>
      </c>
      <c r="F205" s="32"/>
      <c r="G205" s="32"/>
      <c r="H205" s="1"/>
      <c r="I205" s="1"/>
      <c r="J205" s="26"/>
      <c r="K205" s="1"/>
      <c r="L205" s="1"/>
      <c r="M205" s="1"/>
      <c r="N205" s="1"/>
      <c r="O205" s="1"/>
      <c r="P205" s="7"/>
      <c r="Q205" s="7"/>
      <c r="R205" s="7"/>
      <c r="S205" s="7"/>
      <c r="T205" s="7"/>
      <c r="U205" s="7"/>
      <c r="V205" s="7"/>
      <c r="W205" s="34"/>
      <c r="X205" s="7"/>
      <c r="Y205" s="7"/>
      <c r="Z205" s="478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1:36" s="11" customFormat="1" ht="20.100000000000001" hidden="1" customHeight="1" outlineLevel="1" thickTop="1" thickBot="1" x14ac:dyDescent="0.35">
      <c r="A206" s="1"/>
      <c r="B206" s="510" t="s">
        <v>90</v>
      </c>
      <c r="C206" s="507"/>
      <c r="D206" s="7"/>
      <c r="E206" s="384">
        <f>E204/E205</f>
        <v>198.74380952380952</v>
      </c>
      <c r="F206" s="32"/>
      <c r="G206" s="32"/>
      <c r="H206" s="1"/>
      <c r="I206" s="1"/>
      <c r="J206" s="26"/>
      <c r="K206" s="1"/>
      <c r="L206" s="1"/>
      <c r="M206" s="1"/>
      <c r="N206" s="1"/>
      <c r="O206" s="1"/>
      <c r="P206" s="7"/>
      <c r="Q206" s="7"/>
      <c r="R206" s="7"/>
      <c r="S206" s="7"/>
      <c r="T206" s="7"/>
      <c r="U206" s="7"/>
      <c r="V206" s="7"/>
      <c r="W206" s="34"/>
      <c r="X206" s="7"/>
      <c r="Y206" s="7"/>
      <c r="Z206" s="478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1:36" s="11" customFormat="1" ht="20.100000000000001" hidden="1" customHeight="1" outlineLevel="1" thickTop="1" thickBot="1" x14ac:dyDescent="0.35">
      <c r="A207" s="1"/>
      <c r="B207" s="510" t="s">
        <v>91</v>
      </c>
      <c r="C207" s="507"/>
      <c r="D207" s="7"/>
      <c r="E207" s="386">
        <v>0</v>
      </c>
      <c r="F207" s="32"/>
      <c r="G207" s="32"/>
      <c r="H207" s="1"/>
      <c r="I207" s="1"/>
      <c r="J207" s="26"/>
      <c r="K207" s="1"/>
      <c r="L207" s="1"/>
      <c r="M207" s="1"/>
      <c r="N207" s="1"/>
      <c r="O207" s="1"/>
      <c r="P207" s="7"/>
      <c r="Q207" s="7"/>
      <c r="R207" s="7"/>
      <c r="S207" s="7"/>
      <c r="T207" s="7"/>
      <c r="U207" s="7"/>
      <c r="V207" s="7"/>
      <c r="W207" s="34"/>
      <c r="X207" s="7"/>
      <c r="Y207" s="7"/>
      <c r="Z207" s="478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1:36" s="11" customFormat="1" ht="20.100000000000001" hidden="1" customHeight="1" outlineLevel="1" thickTop="1" thickBot="1" x14ac:dyDescent="0.35">
      <c r="A208" s="1"/>
      <c r="B208" s="510" t="s">
        <v>92</v>
      </c>
      <c r="C208" s="507"/>
      <c r="D208" s="7"/>
      <c r="E208" s="386">
        <f>E204+(E203+E207)*10</f>
        <v>20868.099999999999</v>
      </c>
      <c r="F208" s="32"/>
      <c r="G208" s="32"/>
      <c r="H208" s="1"/>
      <c r="I208" s="1"/>
      <c r="J208" s="26"/>
      <c r="K208" s="1"/>
      <c r="L208" s="1"/>
      <c r="M208" s="1"/>
      <c r="N208" s="1"/>
      <c r="O208" s="1"/>
      <c r="P208" s="7"/>
      <c r="Q208" s="7"/>
      <c r="R208" s="7"/>
      <c r="S208" s="7"/>
      <c r="T208" s="7"/>
      <c r="U208" s="7"/>
      <c r="V208" s="7"/>
      <c r="W208" s="34"/>
      <c r="X208" s="7"/>
      <c r="Y208" s="7"/>
      <c r="Z208" s="478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1:36" s="11" customFormat="1" ht="20.100000000000001" hidden="1" customHeight="1" outlineLevel="2" thickTop="1" thickBot="1" x14ac:dyDescent="0.35">
      <c r="A209" s="1"/>
      <c r="B209" s="510"/>
      <c r="C209" s="507"/>
      <c r="D209" s="7"/>
      <c r="E209" s="386"/>
      <c r="F209" s="32"/>
      <c r="G209" s="32"/>
      <c r="H209" s="1"/>
      <c r="I209" s="1"/>
      <c r="J209" s="26"/>
      <c r="K209" s="1"/>
      <c r="L209" s="1"/>
      <c r="M209" s="1"/>
      <c r="N209" s="1"/>
      <c r="O209" s="1"/>
      <c r="P209" s="7"/>
      <c r="Q209" s="7"/>
      <c r="R209" s="7"/>
      <c r="S209" s="7"/>
      <c r="T209" s="7"/>
      <c r="U209" s="7"/>
      <c r="V209" s="7"/>
      <c r="W209" s="34"/>
      <c r="X209" s="7"/>
      <c r="Y209" s="7"/>
      <c r="Z209" s="478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1:36" s="11" customFormat="1" ht="20.100000000000001" hidden="1" customHeight="1" outlineLevel="2" thickTop="1" thickBot="1" x14ac:dyDescent="0.35">
      <c r="A210" s="1"/>
      <c r="B210" s="510"/>
      <c r="C210" s="507"/>
      <c r="D210" s="7"/>
      <c r="E210" s="386"/>
      <c r="F210" s="32"/>
      <c r="G210" s="32"/>
      <c r="H210" s="1"/>
      <c r="I210" s="1"/>
      <c r="J210" s="26"/>
      <c r="K210" s="1"/>
      <c r="L210" s="1"/>
      <c r="M210" s="1"/>
      <c r="N210" s="1"/>
      <c r="O210" s="1"/>
      <c r="P210" s="7"/>
      <c r="Q210" s="7"/>
      <c r="R210" s="7"/>
      <c r="S210" s="7"/>
      <c r="T210" s="7"/>
      <c r="U210" s="7"/>
      <c r="V210" s="7"/>
      <c r="W210" s="34"/>
      <c r="X210" s="7"/>
      <c r="Y210" s="7"/>
      <c r="Z210" s="478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1:36" s="11" customFormat="1" ht="20.100000000000001" hidden="1" customHeight="1" outlineLevel="2" thickTop="1" thickBot="1" x14ac:dyDescent="0.35">
      <c r="A211" s="1"/>
      <c r="B211" s="510"/>
      <c r="C211" s="507"/>
      <c r="D211" s="7"/>
      <c r="E211" s="386"/>
      <c r="F211" s="32"/>
      <c r="G211" s="32"/>
      <c r="H211" s="1"/>
      <c r="I211" s="1"/>
      <c r="J211" s="26"/>
      <c r="K211" s="1"/>
      <c r="L211" s="1"/>
      <c r="M211" s="1"/>
      <c r="N211" s="1"/>
      <c r="O211" s="1"/>
      <c r="P211" s="7"/>
      <c r="Q211" s="7"/>
      <c r="R211" s="7"/>
      <c r="S211" s="7"/>
      <c r="T211" s="7"/>
      <c r="U211" s="7"/>
      <c r="V211" s="7"/>
      <c r="W211" s="34"/>
      <c r="X211" s="7"/>
      <c r="Y211" s="7"/>
      <c r="Z211" s="478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1:36" s="11" customFormat="1" ht="20.100000000000001" hidden="1" customHeight="1" outlineLevel="2" thickTop="1" thickBot="1" x14ac:dyDescent="0.35">
      <c r="A212" s="1"/>
      <c r="B212" s="510"/>
      <c r="C212" s="507"/>
      <c r="D212" s="7"/>
      <c r="E212" s="386"/>
      <c r="F212" s="32"/>
      <c r="G212" s="32"/>
      <c r="H212" s="1"/>
      <c r="I212" s="1"/>
      <c r="J212" s="26"/>
      <c r="K212" s="1"/>
      <c r="L212" s="1"/>
      <c r="M212" s="1"/>
      <c r="N212" s="1"/>
      <c r="O212" s="1"/>
      <c r="P212" s="7"/>
      <c r="Q212" s="7"/>
      <c r="R212" s="7"/>
      <c r="S212" s="7"/>
      <c r="T212" s="7"/>
      <c r="U212" s="7"/>
      <c r="V212" s="7"/>
      <c r="W212" s="34"/>
      <c r="X212" s="7"/>
      <c r="Y212" s="7"/>
      <c r="Z212" s="478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1:36" s="11" customFormat="1" ht="20.100000000000001" hidden="1" customHeight="1" outlineLevel="2" thickTop="1" thickBot="1" x14ac:dyDescent="0.35">
      <c r="A213" s="1"/>
      <c r="B213" s="510"/>
      <c r="C213" s="507"/>
      <c r="D213" s="7"/>
      <c r="E213" s="386"/>
      <c r="F213" s="32"/>
      <c r="G213" s="32"/>
      <c r="H213" s="1"/>
      <c r="I213" s="1"/>
      <c r="J213" s="26"/>
      <c r="K213" s="1"/>
      <c r="L213" s="1"/>
      <c r="M213" s="1"/>
      <c r="N213" s="1"/>
      <c r="O213" s="1"/>
      <c r="P213" s="7"/>
      <c r="Q213" s="7"/>
      <c r="R213" s="7"/>
      <c r="S213" s="7"/>
      <c r="T213" s="7"/>
      <c r="U213" s="7"/>
      <c r="V213" s="7"/>
      <c r="W213" s="34"/>
      <c r="X213" s="7"/>
      <c r="Y213" s="7"/>
      <c r="Z213" s="478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1:36" s="11" customFormat="1" ht="20.100000000000001" hidden="1" customHeight="1" outlineLevel="2" thickTop="1" thickBot="1" x14ac:dyDescent="0.35">
      <c r="A214" s="1"/>
      <c r="B214" s="510"/>
      <c r="C214" s="507"/>
      <c r="D214" s="7"/>
      <c r="E214" s="386"/>
      <c r="F214" s="32"/>
      <c r="G214" s="32"/>
      <c r="H214" s="1"/>
      <c r="I214" s="1"/>
      <c r="J214" s="26"/>
      <c r="K214" s="1"/>
      <c r="L214" s="1"/>
      <c r="M214" s="1"/>
      <c r="N214" s="1"/>
      <c r="O214" s="1"/>
      <c r="P214" s="7"/>
      <c r="Q214" s="7"/>
      <c r="R214" s="7"/>
      <c r="S214" s="7"/>
      <c r="T214" s="7"/>
      <c r="U214" s="7"/>
      <c r="V214" s="7"/>
      <c r="W214" s="34"/>
      <c r="X214" s="7"/>
      <c r="Y214" s="7"/>
      <c r="Z214" s="478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1:36" s="11" customFormat="1" ht="20.100000000000001" hidden="1" customHeight="1" outlineLevel="2" thickTop="1" thickBot="1" x14ac:dyDescent="0.35">
      <c r="A215" s="1"/>
      <c r="B215" s="510"/>
      <c r="C215" s="507"/>
      <c r="D215" s="7"/>
      <c r="E215" s="386"/>
      <c r="F215" s="32"/>
      <c r="G215" s="32"/>
      <c r="H215" s="1"/>
      <c r="I215" s="1"/>
      <c r="J215" s="26"/>
      <c r="K215" s="1"/>
      <c r="L215" s="1"/>
      <c r="M215" s="1"/>
      <c r="N215" s="1"/>
      <c r="O215" s="1"/>
      <c r="P215" s="7"/>
      <c r="Q215" s="7"/>
      <c r="R215" s="7"/>
      <c r="S215" s="7"/>
      <c r="T215" s="7"/>
      <c r="U215" s="7"/>
      <c r="V215" s="7"/>
      <c r="W215" s="34"/>
      <c r="X215" s="7"/>
      <c r="Y215" s="7"/>
      <c r="Z215" s="478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1:36" s="11" customFormat="1" ht="20.100000000000001" hidden="1" customHeight="1" outlineLevel="2" thickTop="1" thickBot="1" x14ac:dyDescent="0.35">
      <c r="A216" s="1"/>
      <c r="B216" s="510"/>
      <c r="C216" s="507"/>
      <c r="D216" s="7"/>
      <c r="E216" s="386"/>
      <c r="F216" s="32"/>
      <c r="G216" s="32"/>
      <c r="H216" s="1"/>
      <c r="I216" s="1"/>
      <c r="J216" s="26"/>
      <c r="K216" s="1"/>
      <c r="L216" s="1"/>
      <c r="M216" s="1"/>
      <c r="N216" s="1"/>
      <c r="O216" s="1"/>
      <c r="P216" s="7"/>
      <c r="Q216" s="7"/>
      <c r="R216" s="7"/>
      <c r="S216" s="7"/>
      <c r="T216" s="7"/>
      <c r="U216" s="7"/>
      <c r="V216" s="7"/>
      <c r="W216" s="34"/>
      <c r="X216" s="7"/>
      <c r="Y216" s="7"/>
      <c r="Z216" s="478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1:36" s="11" customFormat="1" ht="20.100000000000001" hidden="1" customHeight="1" outlineLevel="2" thickTop="1" thickBot="1" x14ac:dyDescent="0.35">
      <c r="A217" s="1"/>
      <c r="B217" s="510"/>
      <c r="C217" s="510"/>
      <c r="D217" s="7"/>
      <c r="E217" s="386"/>
      <c r="F217" s="32"/>
      <c r="G217" s="32"/>
      <c r="H217" s="1"/>
      <c r="I217" s="1"/>
      <c r="J217" s="26"/>
      <c r="K217" s="1"/>
      <c r="L217" s="1"/>
      <c r="M217" s="1"/>
      <c r="N217" s="1"/>
      <c r="O217" s="1"/>
      <c r="P217" s="7"/>
      <c r="Q217" s="7"/>
      <c r="R217" s="7"/>
      <c r="S217" s="7"/>
      <c r="T217" s="7"/>
      <c r="U217" s="7"/>
      <c r="V217" s="7"/>
      <c r="W217" s="34"/>
      <c r="X217" s="7"/>
      <c r="Y217" s="7"/>
      <c r="Z217" s="478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1:36" s="31" customFormat="1" ht="30" customHeight="1" thickTop="1" thickBot="1" x14ac:dyDescent="0.45">
      <c r="A218" s="20"/>
      <c r="B218" s="58" t="s">
        <v>1176</v>
      </c>
      <c r="C218" s="58"/>
      <c r="D218" s="22"/>
      <c r="E218" s="395">
        <f>IFERROR(VLOOKUP(B218,[2]IMPORTDAT!$B$1:$E$300,4,FALSE),"")</f>
        <v>0</v>
      </c>
      <c r="F218" s="22"/>
      <c r="G218" s="23"/>
      <c r="H218" s="24"/>
      <c r="I218" s="25"/>
      <c r="J218" s="26"/>
      <c r="K218" s="27"/>
      <c r="L218" s="27"/>
      <c r="M218" s="27"/>
      <c r="N218" s="27"/>
      <c r="O218" s="27"/>
      <c r="P218" s="28"/>
      <c r="Q218" s="28"/>
      <c r="R218" s="28"/>
      <c r="S218" s="28"/>
      <c r="T218" s="28"/>
      <c r="U218" s="28"/>
      <c r="V218" s="28"/>
      <c r="W218" s="29" t="s">
        <v>40</v>
      </c>
      <c r="X218" s="28"/>
      <c r="Y218" s="28" t="str">
        <f>Y220&amp;Y221&amp;Y222&amp;Y223&amp;Y224&amp;Y225&amp;Y226&amp;Y227&amp;Y228&amp;Y231&amp;Y232&amp;Y233&amp;Y234&amp;Y235</f>
        <v/>
      </c>
      <c r="Z218" s="478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</row>
    <row r="219" spans="1:36" s="11" customFormat="1" ht="4.1500000000000004" customHeight="1" thickBot="1" x14ac:dyDescent="0.35">
      <c r="A219" s="1"/>
      <c r="B219" s="7"/>
      <c r="C219" s="7"/>
      <c r="D219" s="7"/>
      <c r="E219" s="393" t="str">
        <f>IFERROR(VLOOKUP(B219,[2]IMPORTDAT!$B$1:$E$300,4,FALSE),"")</f>
        <v/>
      </c>
      <c r="F219" s="1"/>
      <c r="G219" s="1"/>
      <c r="H219" s="1"/>
      <c r="I219" s="1"/>
      <c r="J219" s="26"/>
      <c r="K219" s="1"/>
      <c r="L219" s="1"/>
      <c r="M219" s="1"/>
      <c r="N219" s="1"/>
      <c r="O219" s="1"/>
      <c r="P219" s="7"/>
      <c r="Q219" s="7"/>
      <c r="R219" s="7"/>
      <c r="S219" s="7"/>
      <c r="T219" s="7"/>
      <c r="U219" s="7"/>
      <c r="V219" s="7"/>
      <c r="W219" s="7"/>
      <c r="X219" s="7"/>
      <c r="Y219" s="28"/>
      <c r="Z219" s="478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1:36" s="11" customFormat="1" ht="20.100000000000001" customHeight="1" collapsed="1" thickTop="1" thickBot="1" x14ac:dyDescent="0.35">
      <c r="A220" s="1"/>
      <c r="B220" s="607" t="s">
        <v>1180</v>
      </c>
      <c r="C220" s="607"/>
      <c r="D220" s="7"/>
      <c r="E220" s="59" t="s">
        <v>12</v>
      </c>
      <c r="F220" s="32"/>
      <c r="G220" s="527" t="s">
        <v>14</v>
      </c>
      <c r="H220" s="1">
        <f t="shared" ref="H220:H222" si="14">IF(E220="-",0,1)</f>
        <v>0</v>
      </c>
      <c r="I220" s="1"/>
      <c r="J220" s="26"/>
      <c r="K220" s="1"/>
      <c r="L220" s="1"/>
      <c r="M220" s="1"/>
      <c r="N220" s="1"/>
      <c r="O220" s="1"/>
      <c r="P220" s="7"/>
      <c r="Q220" s="7"/>
      <c r="R220" s="7"/>
      <c r="S220" s="7"/>
      <c r="T220" s="7"/>
      <c r="U220" s="7"/>
      <c r="V220" s="7"/>
      <c r="W220" s="34"/>
      <c r="X220" s="7"/>
      <c r="Y220" s="13" t="str">
        <f t="shared" ref="Y220:Y222" si="15">IF(Z220="","","- "&amp;Z220&amp;"
")</f>
        <v/>
      </c>
      <c r="Z220" s="478" t="str">
        <f>IF(E220="-","",VLOOKUP(E220,C692:E698,3,FALSE))</f>
        <v/>
      </c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1:36" s="11" customFormat="1" ht="20.100000000000001" hidden="1" customHeight="1" outlineLevel="2" thickTop="1" thickBot="1" x14ac:dyDescent="0.35">
      <c r="A221" s="1"/>
      <c r="B221" s="607" t="s">
        <v>12</v>
      </c>
      <c r="C221" s="607"/>
      <c r="D221" s="7"/>
      <c r="E221" s="59">
        <f>IFERROR(VLOOKUP(B221,[2]IMPORTDAT!$B$1:$E$300,4,FALSE),"")</f>
        <v>0</v>
      </c>
      <c r="F221" s="32"/>
      <c r="G221" s="527" t="s">
        <v>14</v>
      </c>
      <c r="H221" s="1">
        <f t="shared" si="14"/>
        <v>1</v>
      </c>
      <c r="I221" s="1"/>
      <c r="J221" s="26"/>
      <c r="K221" s="1"/>
      <c r="L221" s="1"/>
      <c r="M221" s="1"/>
      <c r="N221" s="1"/>
      <c r="O221" s="1"/>
      <c r="P221" s="7"/>
      <c r="Q221" s="7"/>
      <c r="R221" s="7"/>
      <c r="S221" s="7"/>
      <c r="T221" s="7"/>
      <c r="U221" s="7"/>
      <c r="V221" s="7"/>
      <c r="W221" s="34"/>
      <c r="X221" s="7"/>
      <c r="Y221" s="13" t="str">
        <f t="shared" si="15"/>
        <v/>
      </c>
      <c r="Z221" s="478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1:36" s="11" customFormat="1" ht="20.100000000000001" hidden="1" customHeight="1" outlineLevel="2" thickTop="1" thickBot="1" x14ac:dyDescent="0.35">
      <c r="A222" s="1"/>
      <c r="B222" s="607" t="s">
        <v>12</v>
      </c>
      <c r="C222" s="607"/>
      <c r="D222" s="7"/>
      <c r="E222" s="608">
        <f>IFERROR(VLOOKUP(B222,[2]IMPORTDAT!$B$1:$E$300,4,FALSE),"")</f>
        <v>0</v>
      </c>
      <c r="F222" s="32"/>
      <c r="G222" s="527" t="s">
        <v>14</v>
      </c>
      <c r="H222" s="1">
        <f t="shared" si="14"/>
        <v>1</v>
      </c>
      <c r="I222" s="1" t="s">
        <v>1065</v>
      </c>
      <c r="J222" s="1" t="s">
        <v>1066</v>
      </c>
      <c r="K222" s="1"/>
      <c r="L222" s="1"/>
      <c r="M222" s="1"/>
      <c r="N222" s="1"/>
      <c r="O222" s="1"/>
      <c r="P222" s="7"/>
      <c r="Q222" s="7"/>
      <c r="R222" s="7"/>
      <c r="S222" s="7"/>
      <c r="T222" s="7"/>
      <c r="U222" s="7"/>
      <c r="V222" s="7"/>
      <c r="W222" s="34"/>
      <c r="X222" s="7"/>
      <c r="Y222" s="13" t="str">
        <f t="shared" si="15"/>
        <v/>
      </c>
      <c r="Z222" s="478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1:36" s="11" customFormat="1" ht="22.5" customHeight="1" collapsed="1" thickTop="1" x14ac:dyDescent="0.3">
      <c r="A223" s="1"/>
      <c r="B223" s="7"/>
      <c r="C223" s="7"/>
      <c r="D223" s="7"/>
      <c r="E223" s="7"/>
      <c r="F223" s="1"/>
      <c r="G223" s="1"/>
      <c r="H223" s="1"/>
      <c r="I223" s="1"/>
      <c r="J223" s="26"/>
      <c r="K223" s="1"/>
      <c r="L223" s="1"/>
      <c r="M223" s="1"/>
      <c r="N223" s="1"/>
      <c r="O223" s="1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478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1:36" s="31" customFormat="1" ht="30" hidden="1" customHeight="1" outlineLevel="1" thickBot="1" x14ac:dyDescent="0.45">
      <c r="A224" s="20"/>
      <c r="B224" s="58" t="s">
        <v>734</v>
      </c>
      <c r="C224" s="47"/>
      <c r="D224" s="22"/>
      <c r="E224" s="47"/>
      <c r="F224" s="22"/>
      <c r="G224" s="23"/>
      <c r="H224" s="24"/>
      <c r="I224" s="25"/>
      <c r="J224" s="26"/>
      <c r="K224" s="27"/>
      <c r="L224" s="27"/>
      <c r="M224" s="27"/>
      <c r="N224" s="27"/>
      <c r="O224" s="27"/>
      <c r="P224" s="28"/>
      <c r="Q224" s="28"/>
      <c r="R224" s="28"/>
      <c r="S224" s="28"/>
      <c r="T224" s="28"/>
      <c r="U224" s="28"/>
      <c r="V224" s="28"/>
      <c r="W224" s="29" t="s">
        <v>40</v>
      </c>
      <c r="X224" s="28"/>
      <c r="Y224" s="28"/>
      <c r="Z224" s="478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</row>
    <row r="225" spans="1:36" s="11" customFormat="1" ht="4.1500000000000004" hidden="1" customHeight="1" outlineLevel="1" x14ac:dyDescent="0.3">
      <c r="A225" s="1"/>
      <c r="B225" s="7"/>
      <c r="C225" s="7"/>
      <c r="D225" s="7"/>
      <c r="E225" s="7"/>
      <c r="F225" s="1"/>
      <c r="G225" s="1"/>
      <c r="H225" s="1"/>
      <c r="I225" s="1"/>
      <c r="J225" s="26"/>
      <c r="K225" s="1"/>
      <c r="L225" s="1"/>
      <c r="M225" s="1"/>
      <c r="N225" s="1"/>
      <c r="O225" s="1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478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1:36" s="11" customFormat="1" ht="15" hidden="1" customHeight="1" outlineLevel="1" x14ac:dyDescent="0.3">
      <c r="A226" s="1"/>
      <c r="B226" s="56" t="s">
        <v>93</v>
      </c>
      <c r="C226" s="15"/>
      <c r="D226" s="15"/>
      <c r="E226" s="387" t="s">
        <v>94</v>
      </c>
      <c r="F226" s="15"/>
      <c r="G226" s="15"/>
      <c r="H226" s="1"/>
      <c r="I226" s="1"/>
      <c r="J226" s="26"/>
      <c r="K226" s="1"/>
      <c r="L226" s="1"/>
      <c r="M226" s="1"/>
      <c r="N226" s="1"/>
      <c r="O226" s="1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478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1:36" s="11" customFormat="1" ht="15" hidden="1" customHeight="1" outlineLevel="1" x14ac:dyDescent="0.3">
      <c r="A227" s="1"/>
      <c r="B227" s="56" t="s">
        <v>95</v>
      </c>
      <c r="C227" s="15"/>
      <c r="D227" s="15"/>
      <c r="E227" s="387">
        <v>0</v>
      </c>
      <c r="F227" s="15"/>
      <c r="G227" s="15"/>
      <c r="H227" s="1"/>
      <c r="I227" s="1"/>
      <c r="J227" s="26"/>
      <c r="K227" s="1"/>
      <c r="L227" s="1"/>
      <c r="M227" s="1"/>
      <c r="N227" s="1"/>
      <c r="O227" s="1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478" t="s">
        <v>96</v>
      </c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1:36" s="11" customFormat="1" ht="15" hidden="1" customHeight="1" outlineLevel="1" x14ac:dyDescent="0.3">
      <c r="A228" s="1"/>
      <c r="B228" s="56" t="s">
        <v>97</v>
      </c>
      <c r="C228" s="15"/>
      <c r="D228" s="15"/>
      <c r="E228" s="387">
        <v>0</v>
      </c>
      <c r="F228" s="15"/>
      <c r="G228" s="15"/>
      <c r="H228" s="1"/>
      <c r="I228" s="1"/>
      <c r="J228" s="26"/>
      <c r="K228" s="1"/>
      <c r="L228" s="1"/>
      <c r="M228" s="1"/>
      <c r="N228" s="1"/>
      <c r="O228" s="1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478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1:36" s="11" customFormat="1" ht="15" hidden="1" customHeight="1" outlineLevel="1" x14ac:dyDescent="0.3">
      <c r="A229" s="1"/>
      <c r="B229" s="56" t="s">
        <v>98</v>
      </c>
      <c r="C229" s="15"/>
      <c r="D229" s="15"/>
      <c r="E229" s="387">
        <v>0</v>
      </c>
      <c r="F229" s="15"/>
      <c r="G229" s="15"/>
      <c r="H229" s="1"/>
      <c r="I229" s="1"/>
      <c r="J229" s="26"/>
      <c r="K229" s="1"/>
      <c r="L229" s="1"/>
      <c r="M229" s="1"/>
      <c r="N229" s="1"/>
      <c r="O229" s="1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478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1:36" s="11" customFormat="1" ht="15" hidden="1" customHeight="1" outlineLevel="1" x14ac:dyDescent="0.3">
      <c r="A230" s="1"/>
      <c r="B230" s="56" t="s">
        <v>99</v>
      </c>
      <c r="C230" s="15"/>
      <c r="D230" s="15"/>
      <c r="E230" s="388">
        <v>35</v>
      </c>
      <c r="F230" s="15"/>
      <c r="G230" s="15"/>
      <c r="H230" s="1"/>
      <c r="I230" s="1"/>
      <c r="J230" s="26"/>
      <c r="K230" s="1"/>
      <c r="L230" s="1"/>
      <c r="M230" s="1"/>
      <c r="N230" s="1"/>
      <c r="O230" s="1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478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1:36" s="11" customFormat="1" ht="15" hidden="1" customHeight="1" outlineLevel="1" x14ac:dyDescent="0.3">
      <c r="A231" s="1"/>
      <c r="B231" s="56" t="s">
        <v>100</v>
      </c>
      <c r="C231" s="15"/>
      <c r="D231" s="15"/>
      <c r="E231" s="388">
        <v>1.5</v>
      </c>
      <c r="F231" s="15"/>
      <c r="G231" s="15"/>
      <c r="H231" s="1"/>
      <c r="I231" s="1"/>
      <c r="J231" s="26"/>
      <c r="K231" s="1"/>
      <c r="L231" s="1"/>
      <c r="M231" s="1"/>
      <c r="N231" s="1"/>
      <c r="O231" s="1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478" t="s">
        <v>101</v>
      </c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1:36" s="11" customFormat="1" ht="15" hidden="1" customHeight="1" outlineLevel="1" x14ac:dyDescent="0.3">
      <c r="A232" s="1"/>
      <c r="B232" s="56" t="s">
        <v>102</v>
      </c>
      <c r="C232" s="15"/>
      <c r="D232" s="15"/>
      <c r="E232" s="388">
        <v>1.2</v>
      </c>
      <c r="F232" s="15"/>
      <c r="G232" s="15"/>
      <c r="H232" s="1"/>
      <c r="I232" s="1"/>
      <c r="J232" s="26"/>
      <c r="K232" s="1"/>
      <c r="L232" s="1"/>
      <c r="M232" s="1"/>
      <c r="N232" s="1"/>
      <c r="O232" s="1"/>
      <c r="P232" s="7"/>
      <c r="Q232" s="7"/>
      <c r="R232" s="7"/>
      <c r="S232" s="7"/>
      <c r="T232" s="7"/>
      <c r="U232" s="7"/>
      <c r="V232" s="7"/>
      <c r="W232" s="7"/>
      <c r="X232" s="7"/>
      <c r="Y232" s="66"/>
      <c r="Z232" s="478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1:36" collapsed="1" x14ac:dyDescent="0.3">
      <c r="A233" s="1"/>
      <c r="B233" s="7"/>
      <c r="C233" s="7"/>
      <c r="D233" s="7"/>
      <c r="E233" s="7"/>
      <c r="F233" s="1"/>
      <c r="G233" s="1"/>
      <c r="H233" s="1"/>
      <c r="I233" s="1"/>
      <c r="J233" s="26"/>
    </row>
    <row r="234" spans="1:36" s="11" customFormat="1" ht="15" hidden="1" customHeight="1" outlineLevel="3" thickBot="1" x14ac:dyDescent="0.35">
      <c r="A234" s="1"/>
      <c r="B234" s="7" t="s">
        <v>103</v>
      </c>
      <c r="C234" s="7"/>
      <c r="D234" s="7"/>
      <c r="E234" s="70" t="s">
        <v>104</v>
      </c>
      <c r="F234" s="1"/>
      <c r="G234" s="1" t="str">
        <f>IF(E84="-","CL","DT")</f>
        <v>DT</v>
      </c>
      <c r="H234" s="1"/>
      <c r="I234" s="1"/>
      <c r="J234" s="26"/>
      <c r="K234" s="1"/>
      <c r="L234" s="1"/>
      <c r="M234" s="1"/>
      <c r="N234" s="1"/>
      <c r="O234" s="1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478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1:36" s="79" customFormat="1" ht="18" hidden="1" customHeight="1" outlineLevel="3" x14ac:dyDescent="0.2">
      <c r="A235" s="17"/>
      <c r="B235" s="71" t="s">
        <v>105</v>
      </c>
      <c r="C235" s="72"/>
      <c r="D235" s="72"/>
      <c r="E235" s="73"/>
      <c r="F235" s="74"/>
      <c r="G235" s="75"/>
      <c r="H235" s="17"/>
      <c r="I235" s="17"/>
      <c r="J235" s="76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77"/>
      <c r="X235" s="77"/>
      <c r="Y235" s="77"/>
      <c r="Z235" s="48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</row>
    <row r="236" spans="1:36" s="79" customFormat="1" hidden="1" outlineLevel="3" x14ac:dyDescent="0.2">
      <c r="A236" s="17"/>
      <c r="B236" s="80" t="s">
        <v>106</v>
      </c>
      <c r="C236" s="81"/>
      <c r="D236" s="81"/>
      <c r="E236" s="524" t="s">
        <v>107</v>
      </c>
      <c r="F236" s="82"/>
      <c r="G236" s="83"/>
      <c r="H236" s="17"/>
      <c r="I236" s="17"/>
      <c r="J236" s="76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77"/>
      <c r="X236" s="77"/>
      <c r="Y236" s="77"/>
      <c r="Z236" s="48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</row>
    <row r="237" spans="1:36" s="79" customFormat="1" hidden="1" outlineLevel="3" x14ac:dyDescent="0.2">
      <c r="A237" s="17"/>
      <c r="B237" s="80" t="s">
        <v>108</v>
      </c>
      <c r="C237" s="81"/>
      <c r="D237" s="81"/>
      <c r="E237" s="524" t="s">
        <v>1</v>
      </c>
      <c r="F237" s="82"/>
      <c r="G237" s="83"/>
      <c r="H237" s="17"/>
      <c r="I237" s="17"/>
      <c r="J237" s="76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77"/>
      <c r="X237" s="77"/>
      <c r="Y237" s="77"/>
      <c r="Z237" s="48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</row>
    <row r="238" spans="1:36" s="79" customFormat="1" ht="7.5" hidden="1" customHeight="1" outlineLevel="3" thickBot="1" x14ac:dyDescent="0.25">
      <c r="A238" s="17"/>
      <c r="B238" s="84"/>
      <c r="C238" s="85"/>
      <c r="D238" s="85"/>
      <c r="E238" s="86"/>
      <c r="F238" s="87"/>
      <c r="G238" s="88"/>
      <c r="H238" s="17"/>
      <c r="I238" s="17"/>
      <c r="J238" s="76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77"/>
      <c r="X238" s="77"/>
      <c r="Y238" s="77"/>
      <c r="Z238" s="48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</row>
    <row r="239" spans="1:36" s="79" customFormat="1" ht="22.5" hidden="1" customHeight="1" outlineLevel="3" x14ac:dyDescent="0.2">
      <c r="A239" s="17"/>
      <c r="B239" s="81"/>
      <c r="C239" s="81"/>
      <c r="D239" s="81"/>
      <c r="E239" s="89"/>
      <c r="F239" s="82"/>
      <c r="G239" s="82"/>
      <c r="H239" s="17"/>
      <c r="I239" s="17"/>
      <c r="J239" s="76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77"/>
      <c r="X239" s="77"/>
      <c r="Y239" s="77"/>
      <c r="Z239" s="48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</row>
    <row r="240" spans="1:36" s="31" customFormat="1" ht="30" hidden="1" customHeight="1" outlineLevel="3" thickBot="1" x14ac:dyDescent="0.45">
      <c r="A240" s="20"/>
      <c r="B240" s="58" t="s">
        <v>735</v>
      </c>
      <c r="C240" s="47"/>
      <c r="D240" s="22"/>
      <c r="E240" s="47"/>
      <c r="F240" s="22"/>
      <c r="G240" s="23"/>
      <c r="H240" s="24"/>
      <c r="I240" s="25"/>
      <c r="J240" s="26"/>
      <c r="K240" s="27"/>
      <c r="L240" s="27"/>
      <c r="M240" s="27"/>
      <c r="N240" s="27"/>
      <c r="O240" s="27"/>
      <c r="P240" s="28"/>
      <c r="Q240" s="28"/>
      <c r="R240" s="28"/>
      <c r="S240" s="28"/>
      <c r="T240" s="28"/>
      <c r="U240" s="28"/>
      <c r="V240" s="28"/>
      <c r="W240" s="29"/>
      <c r="X240" s="28"/>
      <c r="Y240" s="28"/>
      <c r="Z240" s="478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</row>
    <row r="241" spans="1:36" s="11" customFormat="1" ht="5.25" hidden="1" customHeight="1" outlineLevel="3" x14ac:dyDescent="0.3">
      <c r="A241" s="1"/>
      <c r="B241" s="7"/>
      <c r="C241" s="7"/>
      <c r="D241" s="7"/>
      <c r="E241" s="7"/>
      <c r="F241" s="1"/>
      <c r="G241" s="1"/>
      <c r="H241" s="1"/>
      <c r="I241" s="1"/>
      <c r="J241" s="26"/>
      <c r="K241" s="1"/>
      <c r="L241" s="1"/>
      <c r="M241" s="1"/>
      <c r="N241" s="1"/>
      <c r="O241" s="1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478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1:36" s="11" customFormat="1" hidden="1" outlineLevel="3" x14ac:dyDescent="0.3">
      <c r="A242" s="1"/>
      <c r="B242" s="56" t="s">
        <v>736</v>
      </c>
      <c r="C242" s="56"/>
      <c r="D242" s="90"/>
      <c r="E242" s="526" t="s">
        <v>1136</v>
      </c>
      <c r="F242" s="32"/>
      <c r="G242" s="32"/>
      <c r="H242" s="33" t="s">
        <v>1136</v>
      </c>
      <c r="I242" s="1"/>
      <c r="J242" s="26"/>
      <c r="K242" s="1"/>
      <c r="L242" s="1"/>
      <c r="M242" s="1"/>
      <c r="N242" s="1"/>
      <c r="O242" s="1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478" t="s">
        <v>1070</v>
      </c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1:36" s="11" customFormat="1" ht="12.75" hidden="1" outlineLevel="3" x14ac:dyDescent="0.2">
      <c r="A243" s="1"/>
      <c r="B243" s="56" t="s">
        <v>737</v>
      </c>
      <c r="C243" s="56"/>
      <c r="D243" s="90"/>
      <c r="E243" s="526" t="s">
        <v>1072</v>
      </c>
      <c r="F243" s="32"/>
      <c r="G243" s="32"/>
      <c r="H243" s="526" t="s">
        <v>1071</v>
      </c>
      <c r="I243" s="526" t="s">
        <v>1072</v>
      </c>
      <c r="J243" s="26"/>
      <c r="K243" s="1"/>
      <c r="L243" s="1"/>
      <c r="M243" s="1"/>
      <c r="N243" s="1"/>
      <c r="O243" s="1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489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1:36" s="11" customFormat="1" ht="12.75" hidden="1" outlineLevel="3" x14ac:dyDescent="0.2">
      <c r="A244" s="1"/>
      <c r="B244" s="56" t="s">
        <v>738</v>
      </c>
      <c r="C244" s="56"/>
      <c r="D244" s="90"/>
      <c r="E244" s="526" t="s">
        <v>1073</v>
      </c>
      <c r="F244" s="32"/>
      <c r="G244" s="32"/>
      <c r="H244" s="1"/>
      <c r="I244" s="1"/>
      <c r="J244" s="26"/>
      <c r="K244" s="1"/>
      <c r="L244" s="1"/>
      <c r="M244" s="1"/>
      <c r="N244" s="1"/>
      <c r="O244" s="1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489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1:36" s="11" customFormat="1" hidden="1" outlineLevel="3" x14ac:dyDescent="0.3">
      <c r="A245" s="1"/>
      <c r="B245" s="56" t="s">
        <v>739</v>
      </c>
      <c r="C245" s="56"/>
      <c r="D245" s="90"/>
      <c r="E245" s="389" t="str">
        <f>E242&amp;"\"&amp;E243</f>
        <v>C:\Users\Sergioe\OneDrive - Giacomini S.p.A\Anteproyectos 2022\EstudiosAUTOMATE.xlsx</v>
      </c>
      <c r="F245" s="1"/>
      <c r="G245" s="1"/>
      <c r="H245" s="1"/>
      <c r="I245" s="1"/>
      <c r="J245" s="26"/>
      <c r="K245" s="1"/>
      <c r="L245" s="1"/>
      <c r="M245" s="1"/>
      <c r="N245" s="1"/>
      <c r="O245" s="1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478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1:36" s="19" customFormat="1" ht="17.45" hidden="1" customHeight="1" outlineLevel="3" x14ac:dyDescent="0.2">
      <c r="A246" s="1"/>
      <c r="B246" s="15"/>
      <c r="C246" s="15"/>
      <c r="D246" s="15"/>
      <c r="E246" s="15"/>
      <c r="F246" s="15"/>
      <c r="G246" s="15"/>
      <c r="H246" s="1"/>
      <c r="I246" s="1"/>
      <c r="J246" s="91"/>
      <c r="K246" s="15"/>
      <c r="L246" s="15"/>
      <c r="M246" s="15"/>
      <c r="N246" s="15"/>
      <c r="O246" s="15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477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</row>
    <row r="247" spans="1:36" s="31" customFormat="1" ht="30" hidden="1" customHeight="1" outlineLevel="3" thickBot="1" x14ac:dyDescent="0.45">
      <c r="A247" s="20"/>
      <c r="B247" s="58" t="s">
        <v>109</v>
      </c>
      <c r="C247" s="47"/>
      <c r="D247" s="22"/>
      <c r="E247" s="47"/>
      <c r="F247" s="22"/>
      <c r="G247" s="23"/>
      <c r="H247" s="24"/>
      <c r="I247" s="25"/>
      <c r="J247" s="26"/>
      <c r="K247" s="27"/>
      <c r="L247" s="27"/>
      <c r="M247" s="27"/>
      <c r="N247" s="27"/>
      <c r="O247" s="27"/>
      <c r="P247" s="28"/>
      <c r="Q247" s="28"/>
      <c r="R247" s="28"/>
      <c r="S247" s="28"/>
      <c r="T247" s="28"/>
      <c r="U247" s="28"/>
      <c r="V247" s="28"/>
      <c r="W247" s="29" t="s">
        <v>110</v>
      </c>
      <c r="X247" s="28"/>
      <c r="Y247" s="28"/>
      <c r="Z247" s="478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</row>
    <row r="248" spans="1:36" s="79" customFormat="1" ht="10.5" hidden="1" customHeight="1" outlineLevel="3" thickBot="1" x14ac:dyDescent="0.25">
      <c r="A248" s="17"/>
      <c r="B248" s="7"/>
      <c r="C248" s="7"/>
      <c r="D248" s="7"/>
      <c r="E248" s="7"/>
      <c r="F248" s="1"/>
      <c r="G248" s="1"/>
      <c r="H248" s="17"/>
      <c r="I248" s="17"/>
      <c r="J248" s="76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77"/>
      <c r="X248" s="77"/>
      <c r="Y248" s="77"/>
      <c r="Z248" s="48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</row>
    <row r="249" spans="1:36" s="79" customFormat="1" ht="7.5" hidden="1" customHeight="1" outlineLevel="3" x14ac:dyDescent="0.2">
      <c r="A249" s="17"/>
      <c r="B249" s="71"/>
      <c r="C249" s="72"/>
      <c r="D249" s="72"/>
      <c r="E249" s="73"/>
      <c r="F249" s="74"/>
      <c r="G249" s="75"/>
      <c r="H249" s="17"/>
      <c r="I249" s="17"/>
      <c r="J249" s="76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77"/>
      <c r="X249" s="77"/>
      <c r="Y249" s="77"/>
      <c r="Z249" s="48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</row>
    <row r="250" spans="1:36" s="11" customFormat="1" ht="12" hidden="1" customHeight="1" outlineLevel="3" x14ac:dyDescent="0.3">
      <c r="A250" s="1"/>
      <c r="B250" s="80" t="s">
        <v>111</v>
      </c>
      <c r="C250" s="56"/>
      <c r="D250" s="7"/>
      <c r="E250" s="525" t="s">
        <v>112</v>
      </c>
      <c r="F250" s="1"/>
      <c r="G250" s="92"/>
      <c r="H250" s="1"/>
      <c r="I250" s="1"/>
      <c r="J250" s="26"/>
      <c r="K250" s="1"/>
      <c r="L250" s="1"/>
      <c r="M250" s="1"/>
      <c r="N250" s="1"/>
      <c r="O250" s="1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478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1:36" s="79" customFormat="1" ht="7.5" hidden="1" customHeight="1" outlineLevel="3" thickBot="1" x14ac:dyDescent="0.25">
      <c r="A251" s="17"/>
      <c r="B251" s="84"/>
      <c r="C251" s="85"/>
      <c r="D251" s="85"/>
      <c r="E251" s="86"/>
      <c r="F251" s="87"/>
      <c r="G251" s="88"/>
      <c r="H251" s="17"/>
      <c r="I251" s="17"/>
      <c r="J251" s="76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77"/>
      <c r="X251" s="77"/>
      <c r="Y251" s="77"/>
      <c r="Z251" s="48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</row>
    <row r="252" spans="1:36" s="79" customFormat="1" ht="10.5" hidden="1" customHeight="1" outlineLevel="3" thickBot="1" x14ac:dyDescent="0.25">
      <c r="A252" s="17"/>
      <c r="B252" s="81"/>
      <c r="C252" s="81"/>
      <c r="D252" s="81"/>
      <c r="E252" s="89"/>
      <c r="F252" s="82"/>
      <c r="G252" s="82"/>
      <c r="H252" s="17"/>
      <c r="I252" s="17"/>
      <c r="J252" s="76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77"/>
      <c r="X252" s="77"/>
      <c r="Y252" s="77"/>
      <c r="Z252" s="48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</row>
    <row r="253" spans="1:36" s="79" customFormat="1" ht="20.25" hidden="1" customHeight="1" outlineLevel="3" x14ac:dyDescent="0.2">
      <c r="A253" s="17"/>
      <c r="B253" s="71" t="s">
        <v>113</v>
      </c>
      <c r="C253" s="93"/>
      <c r="D253" s="93"/>
      <c r="E253" s="93"/>
      <c r="F253" s="94"/>
      <c r="G253" s="95"/>
      <c r="H253" s="17"/>
      <c r="I253" s="17"/>
      <c r="J253" s="76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77"/>
      <c r="X253" s="77"/>
      <c r="Y253" s="77"/>
      <c r="Z253" s="48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</row>
    <row r="254" spans="1:36" s="79" customFormat="1" ht="12.75" hidden="1" customHeight="1" outlineLevel="3" x14ac:dyDescent="0.2">
      <c r="A254" s="17"/>
      <c r="B254" s="80" t="s">
        <v>114</v>
      </c>
      <c r="C254" s="56"/>
      <c r="D254" s="90"/>
      <c r="E254" s="524"/>
      <c r="F254" s="32"/>
      <c r="G254" s="92"/>
      <c r="H254" s="17"/>
      <c r="I254" s="17"/>
      <c r="J254" s="76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77"/>
      <c r="X254" s="77"/>
      <c r="Y254" s="77"/>
      <c r="Z254" s="48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</row>
    <row r="255" spans="1:36" s="79" customFormat="1" hidden="1" outlineLevel="3" x14ac:dyDescent="0.2">
      <c r="A255" s="17"/>
      <c r="B255" s="80" t="s">
        <v>737</v>
      </c>
      <c r="C255" s="56"/>
      <c r="D255" s="90"/>
      <c r="E255" s="524"/>
      <c r="F255" s="32"/>
      <c r="G255" s="92"/>
      <c r="H255" s="17"/>
      <c r="I255" s="17"/>
      <c r="J255" s="76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77"/>
      <c r="X255" s="77"/>
      <c r="Y255" s="77"/>
      <c r="Z255" s="48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</row>
    <row r="256" spans="1:36" s="79" customFormat="1" hidden="1" outlineLevel="3" x14ac:dyDescent="0.2">
      <c r="A256" s="17"/>
      <c r="B256" s="80" t="s">
        <v>738</v>
      </c>
      <c r="C256" s="56"/>
      <c r="D256" s="90"/>
      <c r="E256" s="524"/>
      <c r="F256" s="32"/>
      <c r="G256" s="92"/>
      <c r="H256" s="17"/>
      <c r="I256" s="17"/>
      <c r="J256" s="76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77"/>
      <c r="X256" s="77"/>
      <c r="Y256" s="77"/>
      <c r="Z256" s="48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</row>
    <row r="257" spans="1:36" s="79" customFormat="1" hidden="1" outlineLevel="3" x14ac:dyDescent="0.2">
      <c r="A257" s="17"/>
      <c r="B257" s="80" t="s">
        <v>739</v>
      </c>
      <c r="C257" s="56"/>
      <c r="D257" s="90"/>
      <c r="E257" s="390"/>
      <c r="F257" s="1"/>
      <c r="G257" s="96"/>
      <c r="H257" s="17"/>
      <c r="I257" s="17"/>
      <c r="J257" s="76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77"/>
      <c r="X257" s="77"/>
      <c r="Y257" s="77"/>
      <c r="Z257" s="48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</row>
    <row r="258" spans="1:36" s="79" customFormat="1" ht="7.5" hidden="1" customHeight="1" outlineLevel="3" thickBot="1" x14ac:dyDescent="0.25">
      <c r="A258" s="17"/>
      <c r="B258" s="84"/>
      <c r="C258" s="85"/>
      <c r="D258" s="85"/>
      <c r="E258" s="86"/>
      <c r="F258" s="87"/>
      <c r="G258" s="88"/>
      <c r="H258" s="17"/>
      <c r="I258" s="17"/>
      <c r="J258" s="76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77"/>
      <c r="X258" s="77"/>
      <c r="Y258" s="77"/>
      <c r="Z258" s="48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</row>
    <row r="259" spans="1:36" s="79" customFormat="1" ht="10.5" hidden="1" customHeight="1" outlineLevel="3" thickBo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76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77"/>
      <c r="X259" s="77"/>
      <c r="Y259" s="77"/>
      <c r="Z259" s="48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</row>
    <row r="260" spans="1:36" s="79" customFormat="1" ht="18" hidden="1" customHeight="1" outlineLevel="3" x14ac:dyDescent="0.2">
      <c r="A260" s="17"/>
      <c r="B260" s="71" t="s">
        <v>115</v>
      </c>
      <c r="C260" s="93"/>
      <c r="D260" s="93"/>
      <c r="E260" s="93"/>
      <c r="F260" s="94"/>
      <c r="G260" s="95"/>
      <c r="H260" s="17"/>
      <c r="I260" s="17"/>
      <c r="J260" s="76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77"/>
      <c r="X260" s="77"/>
      <c r="Y260" s="77"/>
      <c r="Z260" s="48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</row>
    <row r="261" spans="1:36" s="79" customFormat="1" hidden="1" outlineLevel="3" x14ac:dyDescent="0.2">
      <c r="A261" s="17"/>
      <c r="B261" s="80" t="s">
        <v>114</v>
      </c>
      <c r="C261" s="56"/>
      <c r="D261" s="90"/>
      <c r="E261" s="524"/>
      <c r="F261" s="32"/>
      <c r="G261" s="92"/>
      <c r="H261" s="17"/>
      <c r="I261" s="17"/>
      <c r="J261" s="76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77"/>
      <c r="X261" s="77"/>
      <c r="Y261" s="77"/>
      <c r="Z261" s="48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</row>
    <row r="262" spans="1:36" s="79" customFormat="1" hidden="1" outlineLevel="3" x14ac:dyDescent="0.2">
      <c r="A262" s="17"/>
      <c r="B262" s="80" t="s">
        <v>737</v>
      </c>
      <c r="C262" s="56"/>
      <c r="D262" s="90"/>
      <c r="E262" s="524"/>
      <c r="F262" s="32"/>
      <c r="G262" s="92"/>
      <c r="H262" s="17"/>
      <c r="I262" s="17"/>
      <c r="J262" s="76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77"/>
      <c r="X262" s="77"/>
      <c r="Y262" s="77"/>
      <c r="Z262" s="48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</row>
    <row r="263" spans="1:36" s="79" customFormat="1" hidden="1" outlineLevel="3" x14ac:dyDescent="0.2">
      <c r="A263" s="17"/>
      <c r="B263" s="80" t="s">
        <v>738</v>
      </c>
      <c r="C263" s="56"/>
      <c r="D263" s="90"/>
      <c r="E263" s="524"/>
      <c r="F263" s="32"/>
      <c r="G263" s="92"/>
      <c r="H263" s="17"/>
      <c r="I263" s="17"/>
      <c r="J263" s="76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77"/>
      <c r="X263" s="77"/>
      <c r="Y263" s="77"/>
      <c r="Z263" s="48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</row>
    <row r="264" spans="1:36" s="79" customFormat="1" hidden="1" outlineLevel="3" x14ac:dyDescent="0.2">
      <c r="A264" s="17"/>
      <c r="B264" s="80" t="s">
        <v>739</v>
      </c>
      <c r="C264" s="56"/>
      <c r="D264" s="90"/>
      <c r="E264" s="390"/>
      <c r="F264" s="1"/>
      <c r="G264" s="96"/>
      <c r="H264" s="17"/>
      <c r="I264" s="17"/>
      <c r="J264" s="76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77"/>
      <c r="X264" s="77"/>
      <c r="Y264" s="77"/>
      <c r="Z264" s="48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</row>
    <row r="265" spans="1:36" s="79" customFormat="1" ht="7.5" hidden="1" customHeight="1" outlineLevel="3" thickBot="1" x14ac:dyDescent="0.25">
      <c r="A265" s="17"/>
      <c r="B265" s="84"/>
      <c r="C265" s="85"/>
      <c r="D265" s="85"/>
      <c r="E265" s="86"/>
      <c r="F265" s="87"/>
      <c r="G265" s="88"/>
      <c r="H265" s="17"/>
      <c r="I265" s="17"/>
      <c r="J265" s="76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77"/>
      <c r="X265" s="77"/>
      <c r="Y265" s="77"/>
      <c r="Z265" s="48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</row>
    <row r="266" spans="1:36" s="79" customFormat="1" ht="10.5" hidden="1" customHeight="1" outlineLevel="3" x14ac:dyDescent="0.2">
      <c r="A266" s="17"/>
      <c r="B266" s="81"/>
      <c r="C266" s="81"/>
      <c r="D266" s="81"/>
      <c r="E266" s="89"/>
      <c r="F266" s="82"/>
      <c r="G266" s="82"/>
      <c r="H266" s="17"/>
      <c r="I266" s="17"/>
      <c r="J266" s="76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77"/>
      <c r="X266" s="77"/>
      <c r="Y266" s="77"/>
      <c r="Z266" s="48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</row>
    <row r="267" spans="1:36" s="79" customFormat="1" ht="19.5" hidden="1" outlineLevel="3" thickBot="1" x14ac:dyDescent="0.25">
      <c r="A267" s="17"/>
      <c r="B267" s="56" t="s">
        <v>116</v>
      </c>
      <c r="C267" s="81"/>
      <c r="D267" s="81"/>
      <c r="E267" s="89"/>
      <c r="F267" s="82"/>
      <c r="G267" s="82"/>
      <c r="H267" s="17"/>
      <c r="I267" s="17"/>
      <c r="J267" s="76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77"/>
      <c r="X267" s="77"/>
      <c r="Y267" s="77"/>
      <c r="Z267" s="48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</row>
    <row r="268" spans="1:36" s="79" customFormat="1" hidden="1" outlineLevel="3" x14ac:dyDescent="0.2">
      <c r="A268" s="17"/>
      <c r="B268" s="616"/>
      <c r="C268" s="617"/>
      <c r="D268" s="617"/>
      <c r="E268" s="617"/>
      <c r="F268" s="617"/>
      <c r="G268" s="618"/>
      <c r="H268" s="17"/>
      <c r="I268" s="17"/>
      <c r="J268" s="76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77"/>
      <c r="X268" s="77"/>
      <c r="Y268" s="77"/>
      <c r="Z268" s="48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</row>
    <row r="269" spans="1:36" s="79" customFormat="1" hidden="1" outlineLevel="3" x14ac:dyDescent="0.2">
      <c r="A269" s="17"/>
      <c r="B269" s="619"/>
      <c r="C269" s="620"/>
      <c r="D269" s="620"/>
      <c r="E269" s="620"/>
      <c r="F269" s="620"/>
      <c r="G269" s="621"/>
      <c r="H269" s="17"/>
      <c r="I269" s="17"/>
      <c r="J269" s="76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77"/>
      <c r="X269" s="77"/>
      <c r="Y269" s="77"/>
      <c r="Z269" s="48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</row>
    <row r="270" spans="1:36" s="79" customFormat="1" hidden="1" outlineLevel="3" x14ac:dyDescent="0.2">
      <c r="A270" s="17"/>
      <c r="B270" s="619"/>
      <c r="C270" s="620"/>
      <c r="D270" s="620"/>
      <c r="E270" s="620"/>
      <c r="F270" s="620"/>
      <c r="G270" s="621"/>
      <c r="H270" s="17"/>
      <c r="I270" s="17"/>
      <c r="J270" s="76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77"/>
      <c r="X270" s="77"/>
      <c r="Y270" s="77"/>
      <c r="Z270" s="48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</row>
    <row r="271" spans="1:36" s="79" customFormat="1" ht="19.5" hidden="1" outlineLevel="3" thickBot="1" x14ac:dyDescent="0.25">
      <c r="A271" s="17"/>
      <c r="B271" s="622"/>
      <c r="C271" s="623"/>
      <c r="D271" s="623"/>
      <c r="E271" s="623"/>
      <c r="F271" s="623"/>
      <c r="G271" s="624"/>
      <c r="H271" s="17"/>
      <c r="I271" s="17"/>
      <c r="J271" s="76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77"/>
      <c r="X271" s="77"/>
      <c r="Y271" s="77"/>
      <c r="Z271" s="48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</row>
    <row r="272" spans="1:36" s="11" customFormat="1" ht="12.75" hidden="1" customHeight="1" outlineLevel="3" x14ac:dyDescent="0.3">
      <c r="A272" s="1"/>
      <c r="B272" s="7"/>
      <c r="C272" s="7"/>
      <c r="D272" s="7"/>
      <c r="E272" s="82"/>
      <c r="F272" s="1"/>
      <c r="G272" s="1"/>
      <c r="H272" s="1"/>
      <c r="I272" s="1"/>
      <c r="J272" s="26"/>
      <c r="K272" s="1"/>
      <c r="L272" s="1"/>
      <c r="M272" s="1"/>
      <c r="N272" s="1"/>
      <c r="O272" s="1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478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1:36" s="11" customFormat="1" ht="4.5" hidden="1" customHeight="1" outlineLevel="3" x14ac:dyDescent="0.3">
      <c r="A273" s="1"/>
      <c r="B273" s="490"/>
      <c r="C273" s="490"/>
      <c r="D273" s="491"/>
      <c r="E273" s="492"/>
      <c r="F273" s="493"/>
      <c r="G273" s="493"/>
      <c r="H273" s="16"/>
      <c r="I273" s="16"/>
      <c r="J273" s="26"/>
      <c r="K273" s="1"/>
      <c r="L273" s="1"/>
      <c r="M273" s="1"/>
      <c r="N273" s="1"/>
      <c r="O273" s="1"/>
      <c r="P273" s="7"/>
      <c r="Q273" s="7"/>
      <c r="R273" s="7"/>
      <c r="S273" s="7"/>
      <c r="T273" s="7"/>
      <c r="U273" s="7"/>
      <c r="V273" s="7"/>
      <c r="W273" s="97"/>
      <c r="X273" s="7"/>
      <c r="Y273" s="7"/>
      <c r="Z273" s="478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1:36" s="105" customFormat="1" ht="30" hidden="1" customHeight="1" outlineLevel="3" x14ac:dyDescent="0.2">
      <c r="A274" s="1"/>
      <c r="B274" s="98" t="s">
        <v>740</v>
      </c>
      <c r="C274" s="99" t="s">
        <v>741</v>
      </c>
      <c r="D274" s="100"/>
      <c r="E274" s="391" t="s">
        <v>117</v>
      </c>
      <c r="F274" s="101"/>
      <c r="G274" s="101"/>
      <c r="H274" s="16"/>
      <c r="I274" s="494">
        <v>1</v>
      </c>
      <c r="J274" s="523" t="s">
        <v>12</v>
      </c>
      <c r="K274" s="522" t="s">
        <v>117</v>
      </c>
      <c r="L274" s="522" t="s">
        <v>636</v>
      </c>
      <c r="M274" s="522" t="s">
        <v>637</v>
      </c>
      <c r="N274" s="522" t="s">
        <v>638</v>
      </c>
      <c r="O274" s="522" t="s">
        <v>639</v>
      </c>
      <c r="P274" s="522" t="s">
        <v>640</v>
      </c>
      <c r="Q274" s="522" t="s">
        <v>641</v>
      </c>
      <c r="R274" s="522" t="s">
        <v>12</v>
      </c>
      <c r="S274" s="522" t="s">
        <v>12</v>
      </c>
      <c r="T274" s="522" t="s">
        <v>12</v>
      </c>
      <c r="U274" s="522" t="s">
        <v>12</v>
      </c>
      <c r="V274" s="102"/>
      <c r="W274" s="103">
        <v>0</v>
      </c>
      <c r="X274" s="102"/>
      <c r="Y274" s="102"/>
      <c r="Z274" s="477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</row>
    <row r="275" spans="1:36" s="11" customFormat="1" ht="4.5" hidden="1" customHeight="1" outlineLevel="3" x14ac:dyDescent="0.3">
      <c r="A275" s="1"/>
      <c r="B275" s="106"/>
      <c r="C275" s="106"/>
      <c r="D275" s="107"/>
      <c r="E275" s="108"/>
      <c r="F275" s="97"/>
      <c r="G275" s="97"/>
      <c r="H275" s="16"/>
      <c r="I275" s="495">
        <v>2</v>
      </c>
      <c r="J275" s="521" t="s">
        <v>400</v>
      </c>
      <c r="K275" s="521" t="s">
        <v>400</v>
      </c>
      <c r="L275" s="521" t="s">
        <v>400</v>
      </c>
      <c r="M275" s="521" t="s">
        <v>400</v>
      </c>
      <c r="N275" s="521" t="s">
        <v>400</v>
      </c>
      <c r="O275" s="521" t="s">
        <v>400</v>
      </c>
      <c r="P275" s="521" t="s">
        <v>400</v>
      </c>
      <c r="Q275" s="521" t="s">
        <v>400</v>
      </c>
      <c r="R275" s="521" t="s">
        <v>400</v>
      </c>
      <c r="S275" s="521" t="s">
        <v>400</v>
      </c>
      <c r="T275" s="521" t="s">
        <v>400</v>
      </c>
      <c r="U275" s="521" t="s">
        <v>400</v>
      </c>
      <c r="V275" s="7"/>
      <c r="W275" s="97"/>
      <c r="X275" s="7"/>
      <c r="Y275" s="7"/>
      <c r="Z275" s="478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1:36" s="113" customFormat="1" ht="20.100000000000001" hidden="1" customHeight="1" outlineLevel="3" x14ac:dyDescent="0.25">
      <c r="A276" s="39"/>
      <c r="B276" s="40" t="s">
        <v>742</v>
      </c>
      <c r="C276" s="520" t="s">
        <v>118</v>
      </c>
      <c r="D276" s="109"/>
      <c r="E276" s="42" t="s">
        <v>118</v>
      </c>
      <c r="F276" s="110"/>
      <c r="G276" s="110"/>
      <c r="H276" s="16"/>
      <c r="I276" s="494">
        <v>4</v>
      </c>
      <c r="J276" s="517" t="s">
        <v>12</v>
      </c>
      <c r="K276" s="517" t="s">
        <v>12</v>
      </c>
      <c r="L276" s="517" t="s">
        <v>401</v>
      </c>
      <c r="M276" s="517" t="s">
        <v>401</v>
      </c>
      <c r="N276" s="517" t="s">
        <v>401</v>
      </c>
      <c r="O276" s="517" t="s">
        <v>401</v>
      </c>
      <c r="P276" s="517" t="s">
        <v>118</v>
      </c>
      <c r="Q276" s="517" t="s">
        <v>118</v>
      </c>
      <c r="R276" s="517" t="s">
        <v>12</v>
      </c>
      <c r="S276" s="517" t="s">
        <v>12</v>
      </c>
      <c r="T276" s="517" t="s">
        <v>12</v>
      </c>
      <c r="U276" s="517" t="s">
        <v>12</v>
      </c>
      <c r="V276" s="111"/>
      <c r="W276" s="111"/>
      <c r="X276" s="111"/>
      <c r="Y276" s="111"/>
      <c r="Z276" s="496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</row>
    <row r="277" spans="1:36" s="46" customFormat="1" ht="20.100000000000001" hidden="1" customHeight="1" outlineLevel="3" x14ac:dyDescent="0.3">
      <c r="A277" s="39"/>
      <c r="B277" s="40" t="s">
        <v>743</v>
      </c>
      <c r="C277" s="519" t="s">
        <v>117</v>
      </c>
      <c r="D277" s="41"/>
      <c r="E277" s="42" t="s">
        <v>117</v>
      </c>
      <c r="F277" s="39"/>
      <c r="G277" s="39"/>
      <c r="H277" s="16"/>
      <c r="I277" s="494">
        <v>5</v>
      </c>
      <c r="J277" s="517" t="s">
        <v>12</v>
      </c>
      <c r="K277" s="517" t="s">
        <v>12</v>
      </c>
      <c r="L277" s="517" t="s">
        <v>642</v>
      </c>
      <c r="M277" s="517" t="s">
        <v>643</v>
      </c>
      <c r="N277" s="517" t="s">
        <v>644</v>
      </c>
      <c r="O277" s="517" t="s">
        <v>644</v>
      </c>
      <c r="P277" s="517" t="s">
        <v>644</v>
      </c>
      <c r="Q277" s="517" t="s">
        <v>644</v>
      </c>
      <c r="R277" s="517" t="s">
        <v>12</v>
      </c>
      <c r="S277" s="517" t="s">
        <v>12</v>
      </c>
      <c r="T277" s="517" t="s">
        <v>12</v>
      </c>
      <c r="U277" s="517" t="s">
        <v>12</v>
      </c>
      <c r="V277" s="41"/>
      <c r="W277" s="10" t="s">
        <v>400</v>
      </c>
      <c r="X277" s="41"/>
      <c r="Y277" s="41"/>
      <c r="Z277" s="480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</row>
    <row r="278" spans="1:36" s="46" customFormat="1" ht="20.100000000000001" hidden="1" customHeight="1" outlineLevel="3" x14ac:dyDescent="0.3">
      <c r="A278" s="39"/>
      <c r="B278" s="40" t="s">
        <v>744</v>
      </c>
      <c r="C278" s="519" t="s">
        <v>117</v>
      </c>
      <c r="D278" s="41"/>
      <c r="E278" s="42" t="s">
        <v>117</v>
      </c>
      <c r="F278" s="39"/>
      <c r="G278" s="39"/>
      <c r="H278" s="16"/>
      <c r="I278" s="494">
        <v>6</v>
      </c>
      <c r="J278" s="517" t="s">
        <v>12</v>
      </c>
      <c r="K278" s="517" t="s">
        <v>12</v>
      </c>
      <c r="L278" s="517" t="s">
        <v>12</v>
      </c>
      <c r="M278" s="517" t="s">
        <v>12</v>
      </c>
      <c r="N278" s="517" t="s">
        <v>12</v>
      </c>
      <c r="O278" s="517" t="s">
        <v>12</v>
      </c>
      <c r="P278" s="517" t="s">
        <v>12</v>
      </c>
      <c r="Q278" s="517" t="s">
        <v>12</v>
      </c>
      <c r="R278" s="517" t="s">
        <v>12</v>
      </c>
      <c r="S278" s="517" t="s">
        <v>12</v>
      </c>
      <c r="T278" s="517" t="s">
        <v>12</v>
      </c>
      <c r="U278" s="517" t="s">
        <v>12</v>
      </c>
      <c r="V278" s="41"/>
      <c r="W278" s="10" t="s">
        <v>400</v>
      </c>
      <c r="X278" s="41"/>
      <c r="Y278" s="41"/>
      <c r="Z278" s="480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</row>
    <row r="279" spans="1:36" s="46" customFormat="1" ht="20.100000000000001" hidden="1" customHeight="1" outlineLevel="3" x14ac:dyDescent="0.3">
      <c r="A279" s="39"/>
      <c r="B279" s="40" t="s">
        <v>745</v>
      </c>
      <c r="C279" s="519" t="s">
        <v>117</v>
      </c>
      <c r="D279" s="41"/>
      <c r="E279" s="42" t="s">
        <v>117</v>
      </c>
      <c r="F279" s="39"/>
      <c r="G279" s="39"/>
      <c r="H279" s="16"/>
      <c r="I279" s="494">
        <v>7</v>
      </c>
      <c r="J279" s="517" t="s">
        <v>12</v>
      </c>
      <c r="K279" s="517" t="s">
        <v>12</v>
      </c>
      <c r="L279" s="517" t="s">
        <v>645</v>
      </c>
      <c r="M279" s="517" t="s">
        <v>646</v>
      </c>
      <c r="N279" s="517" t="s">
        <v>647</v>
      </c>
      <c r="O279" s="517" t="s">
        <v>648</v>
      </c>
      <c r="P279" s="517" t="s">
        <v>649</v>
      </c>
      <c r="Q279" s="517" t="s">
        <v>650</v>
      </c>
      <c r="R279" s="517" t="s">
        <v>400</v>
      </c>
      <c r="S279" s="517" t="s">
        <v>400</v>
      </c>
      <c r="T279" s="517" t="s">
        <v>400</v>
      </c>
      <c r="U279" s="517" t="s">
        <v>400</v>
      </c>
      <c r="V279" s="41"/>
      <c r="W279" s="41"/>
      <c r="X279" s="41"/>
      <c r="Y279" s="41"/>
      <c r="Z279" s="480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</row>
    <row r="280" spans="1:36" s="46" customFormat="1" ht="20.100000000000001" hidden="1" customHeight="1" outlineLevel="3" x14ac:dyDescent="0.3">
      <c r="A280" s="39"/>
      <c r="B280" s="40" t="s">
        <v>746</v>
      </c>
      <c r="C280" s="519" t="s">
        <v>12</v>
      </c>
      <c r="D280" s="41"/>
      <c r="E280" s="42" t="s">
        <v>12</v>
      </c>
      <c r="F280" s="39"/>
      <c r="G280" s="39"/>
      <c r="H280" s="16"/>
      <c r="I280" s="494">
        <v>8</v>
      </c>
      <c r="J280" s="517" t="s">
        <v>12</v>
      </c>
      <c r="K280" s="517" t="s">
        <v>12</v>
      </c>
      <c r="L280" s="517" t="s">
        <v>12</v>
      </c>
      <c r="M280" s="517" t="s">
        <v>12</v>
      </c>
      <c r="N280" s="517" t="s">
        <v>12</v>
      </c>
      <c r="O280" s="517" t="s">
        <v>12</v>
      </c>
      <c r="P280" s="517" t="s">
        <v>12</v>
      </c>
      <c r="Q280" s="517" t="s">
        <v>12</v>
      </c>
      <c r="R280" s="517" t="s">
        <v>12</v>
      </c>
      <c r="S280" s="517" t="s">
        <v>12</v>
      </c>
      <c r="T280" s="517" t="s">
        <v>12</v>
      </c>
      <c r="U280" s="517" t="s">
        <v>12</v>
      </c>
      <c r="V280" s="41"/>
      <c r="W280" s="41"/>
      <c r="X280" s="41"/>
      <c r="Y280" s="41"/>
      <c r="Z280" s="480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</row>
    <row r="281" spans="1:36" s="46" customFormat="1" ht="17.100000000000001" hidden="1" customHeight="1" outlineLevel="3" x14ac:dyDescent="0.3">
      <c r="A281" s="39"/>
      <c r="B281" s="40" t="s">
        <v>747</v>
      </c>
      <c r="C281" s="518" t="s">
        <v>41</v>
      </c>
      <c r="D281" s="41"/>
      <c r="E281" s="42" t="s">
        <v>41</v>
      </c>
      <c r="F281" s="39"/>
      <c r="G281" s="39"/>
      <c r="H281" s="16"/>
      <c r="I281" s="494">
        <v>9</v>
      </c>
      <c r="J281" s="517" t="s">
        <v>12</v>
      </c>
      <c r="K281" s="517" t="s">
        <v>12</v>
      </c>
      <c r="L281" s="517" t="s">
        <v>12</v>
      </c>
      <c r="M281" s="517" t="s">
        <v>12</v>
      </c>
      <c r="N281" s="517" t="s">
        <v>12</v>
      </c>
      <c r="O281" s="517" t="s">
        <v>12</v>
      </c>
      <c r="P281" s="517" t="s">
        <v>12</v>
      </c>
      <c r="Q281" s="517" t="s">
        <v>12</v>
      </c>
      <c r="R281" s="517" t="s">
        <v>12</v>
      </c>
      <c r="S281" s="517" t="s">
        <v>12</v>
      </c>
      <c r="T281" s="517" t="s">
        <v>12</v>
      </c>
      <c r="U281" s="517" t="s">
        <v>12</v>
      </c>
      <c r="V281" s="41"/>
      <c r="W281" s="41"/>
      <c r="X281" s="41"/>
      <c r="Y281" s="41"/>
      <c r="Z281" s="480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</row>
    <row r="282" spans="1:36" s="46" customFormat="1" ht="17.100000000000001" hidden="1" customHeight="1" outlineLevel="3" x14ac:dyDescent="0.3">
      <c r="A282" s="39"/>
      <c r="B282" s="40"/>
      <c r="C282" s="380"/>
      <c r="D282" s="41"/>
      <c r="E282" s="42"/>
      <c r="F282" s="39"/>
      <c r="G282" s="39"/>
      <c r="H282" s="16"/>
      <c r="I282" s="43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1"/>
      <c r="W282" s="41"/>
      <c r="X282" s="41"/>
      <c r="Y282" s="41"/>
      <c r="Z282" s="480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</row>
    <row r="283" spans="1:36" s="11" customFormat="1" hidden="1" outlineLevel="3" x14ac:dyDescent="0.3">
      <c r="A283" s="1"/>
      <c r="B283" s="7"/>
      <c r="C283" s="514" t="s">
        <v>119</v>
      </c>
      <c r="D283" s="7"/>
      <c r="E283" s="82"/>
      <c r="F283" s="1"/>
      <c r="G283" s="1"/>
      <c r="H283" s="1"/>
      <c r="I283" s="1"/>
      <c r="J283" s="26"/>
      <c r="K283" s="1"/>
      <c r="L283" s="1"/>
      <c r="M283" s="1"/>
      <c r="N283" s="1"/>
      <c r="O283" s="1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478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1:36" s="11" customFormat="1" hidden="1" outlineLevel="3" x14ac:dyDescent="0.3">
      <c r="A284" s="1"/>
      <c r="B284" s="7"/>
      <c r="C284" s="114" t="s">
        <v>401</v>
      </c>
      <c r="D284" s="7"/>
      <c r="E284" s="82"/>
      <c r="F284" s="1"/>
      <c r="G284" s="1"/>
      <c r="H284" s="1"/>
      <c r="I284" s="1"/>
      <c r="J284" s="26"/>
      <c r="K284" s="1"/>
      <c r="L284" s="1"/>
      <c r="M284" s="1"/>
      <c r="N284" s="1"/>
      <c r="O284" s="1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478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1:36" s="11" customFormat="1" hidden="1" outlineLevel="3" x14ac:dyDescent="0.3">
      <c r="A285" s="1"/>
      <c r="B285" s="7"/>
      <c r="C285" s="114" t="s">
        <v>118</v>
      </c>
      <c r="D285" s="7"/>
      <c r="E285" s="82"/>
      <c r="F285" s="1"/>
      <c r="G285" s="1"/>
      <c r="H285" s="1"/>
      <c r="I285" s="1"/>
      <c r="J285" s="26"/>
      <c r="K285" s="1"/>
      <c r="L285" s="1"/>
      <c r="M285" s="1"/>
      <c r="N285" s="1"/>
      <c r="O285" s="1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478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1:36" s="11" customFormat="1" hidden="1" outlineLevel="3" x14ac:dyDescent="0.3">
      <c r="A286" s="1"/>
      <c r="B286" s="7"/>
      <c r="C286" s="7"/>
      <c r="D286" s="7"/>
      <c r="E286" s="82"/>
      <c r="F286" s="1"/>
      <c r="G286" s="1"/>
      <c r="H286" s="1"/>
      <c r="I286" s="1"/>
      <c r="J286" s="26"/>
      <c r="K286" s="1"/>
      <c r="L286" s="1"/>
      <c r="M286" s="1"/>
      <c r="N286" s="1"/>
      <c r="O286" s="1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478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1:36" s="11" customFormat="1" hidden="1" outlineLevel="3" x14ac:dyDescent="0.3">
      <c r="A287" s="1"/>
      <c r="B287" s="7"/>
      <c r="C287" s="115" t="s">
        <v>120</v>
      </c>
      <c r="D287" s="7"/>
      <c r="E287" s="82"/>
      <c r="F287" s="1"/>
      <c r="G287" s="1"/>
      <c r="H287" s="1"/>
      <c r="I287" s="1"/>
      <c r="J287" s="26"/>
      <c r="K287" s="1"/>
      <c r="L287" s="1"/>
      <c r="M287" s="1"/>
      <c r="N287" s="1"/>
      <c r="O287" s="1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478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1:36" s="11" customFormat="1" hidden="1" outlineLevel="3" x14ac:dyDescent="0.3">
      <c r="A288" s="1"/>
      <c r="B288" s="7"/>
      <c r="C288" s="114" t="s">
        <v>12</v>
      </c>
      <c r="D288" s="7"/>
      <c r="E288" s="82"/>
      <c r="F288" s="1"/>
      <c r="G288" s="1"/>
      <c r="H288" s="1"/>
      <c r="I288" s="1"/>
      <c r="J288" s="26"/>
      <c r="K288" s="1"/>
      <c r="L288" s="1"/>
      <c r="M288" s="1"/>
      <c r="N288" s="1"/>
      <c r="O288" s="1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478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1:36" s="11" customFormat="1" hidden="1" outlineLevel="3" x14ac:dyDescent="0.3">
      <c r="A289" s="1"/>
      <c r="B289" s="7"/>
      <c r="C289" s="114" t="s">
        <v>41</v>
      </c>
      <c r="D289" s="7"/>
      <c r="E289" s="82"/>
      <c r="F289" s="1"/>
      <c r="G289" s="1"/>
      <c r="H289" s="1"/>
      <c r="I289" s="1"/>
      <c r="J289" s="26"/>
      <c r="K289" s="1"/>
      <c r="L289" s="1"/>
      <c r="M289" s="1"/>
      <c r="N289" s="1"/>
      <c r="O289" s="1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478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1:36" s="11" customFormat="1" hidden="1" outlineLevel="3" x14ac:dyDescent="0.3">
      <c r="A290" s="1"/>
      <c r="B290" s="7"/>
      <c r="C290" s="114" t="s">
        <v>1074</v>
      </c>
      <c r="D290" s="7"/>
      <c r="E290" s="82"/>
      <c r="F290" s="1"/>
      <c r="G290" s="1"/>
      <c r="H290" s="1"/>
      <c r="I290" s="1"/>
      <c r="J290" s="26"/>
      <c r="K290" s="1"/>
      <c r="L290" s="1"/>
      <c r="M290" s="1"/>
      <c r="N290" s="1"/>
      <c r="O290" s="1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478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1:36" s="11" customFormat="1" hidden="1" outlineLevel="3" x14ac:dyDescent="0.3">
      <c r="A291" s="1"/>
      <c r="B291" s="7"/>
      <c r="C291" s="114" t="s">
        <v>1075</v>
      </c>
      <c r="D291" s="7"/>
      <c r="E291" s="82"/>
      <c r="F291" s="1"/>
      <c r="G291" s="1"/>
      <c r="H291" s="1"/>
      <c r="I291" s="1"/>
      <c r="J291" s="26"/>
      <c r="K291" s="1"/>
      <c r="L291" s="1"/>
      <c r="M291" s="1"/>
      <c r="N291" s="1"/>
      <c r="O291" s="1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478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1:36" s="11" customFormat="1" hidden="1" outlineLevel="3" x14ac:dyDescent="0.3">
      <c r="A292" s="1"/>
      <c r="B292" s="7"/>
      <c r="C292" s="7"/>
      <c r="D292" s="7"/>
      <c r="E292" s="82"/>
      <c r="F292" s="1"/>
      <c r="G292" s="1"/>
      <c r="H292" s="1"/>
      <c r="I292" s="1"/>
      <c r="J292" s="26"/>
      <c r="K292" s="1"/>
      <c r="L292" s="1"/>
      <c r="M292" s="1"/>
      <c r="N292" s="1"/>
      <c r="O292" s="1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478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1:36" s="11" customFormat="1" hidden="1" outlineLevel="3" x14ac:dyDescent="0.3">
      <c r="A293" s="1"/>
      <c r="B293" s="7"/>
      <c r="C293" s="514" t="s">
        <v>121</v>
      </c>
      <c r="D293" s="7"/>
      <c r="E293" s="82"/>
      <c r="F293" s="1"/>
      <c r="G293" s="1"/>
      <c r="H293" s="1"/>
      <c r="I293" s="1"/>
      <c r="J293" s="26"/>
      <c r="K293" s="1"/>
      <c r="L293" s="1"/>
      <c r="M293" s="1"/>
      <c r="N293" s="1"/>
      <c r="O293" s="1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478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1:36" s="11" customFormat="1" hidden="1" outlineLevel="3" x14ac:dyDescent="0.3">
      <c r="A294" s="1"/>
      <c r="B294" s="7"/>
      <c r="C294" s="114" t="s">
        <v>41</v>
      </c>
      <c r="D294" s="7"/>
      <c r="E294" s="82"/>
      <c r="F294" s="1"/>
      <c r="G294" s="1"/>
      <c r="H294" s="1"/>
      <c r="I294" s="1"/>
      <c r="J294" s="26"/>
      <c r="K294" s="1"/>
      <c r="L294" s="1"/>
      <c r="M294" s="1"/>
      <c r="N294" s="1"/>
      <c r="O294" s="1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478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1:36" s="11" customFormat="1" hidden="1" outlineLevel="3" x14ac:dyDescent="0.3">
      <c r="A295" s="1"/>
      <c r="B295" s="7"/>
      <c r="C295" s="114" t="s">
        <v>12</v>
      </c>
      <c r="D295" s="7"/>
      <c r="E295" s="82"/>
      <c r="F295" s="1"/>
      <c r="G295" s="1"/>
      <c r="H295" s="1"/>
      <c r="I295" s="1"/>
      <c r="J295" s="26"/>
      <c r="K295" s="1"/>
      <c r="L295" s="1"/>
      <c r="M295" s="1"/>
      <c r="N295" s="1"/>
      <c r="O295" s="1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478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1:36" s="11" customFormat="1" hidden="1" outlineLevel="3" x14ac:dyDescent="0.3">
      <c r="A296" s="1"/>
      <c r="B296" s="7"/>
      <c r="C296" s="114" t="s">
        <v>748</v>
      </c>
      <c r="D296" s="7"/>
      <c r="E296" s="82"/>
      <c r="F296" s="1"/>
      <c r="G296" s="1"/>
      <c r="H296" s="1"/>
      <c r="I296" s="1"/>
      <c r="J296" s="26"/>
      <c r="K296" s="1"/>
      <c r="L296" s="1"/>
      <c r="M296" s="1"/>
      <c r="N296" s="1"/>
      <c r="O296" s="1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478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1:36" s="11" customFormat="1" hidden="1" outlineLevel="3" x14ac:dyDescent="0.3">
      <c r="A297" s="1"/>
      <c r="B297" s="7"/>
      <c r="C297" s="7"/>
      <c r="D297" s="7"/>
      <c r="E297" s="82"/>
      <c r="F297" s="1"/>
      <c r="G297" s="1"/>
      <c r="H297" s="1"/>
      <c r="I297" s="1"/>
      <c r="J297" s="26"/>
      <c r="K297" s="1"/>
      <c r="L297" s="1"/>
      <c r="M297" s="1"/>
      <c r="N297" s="1"/>
      <c r="O297" s="1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478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1:36" s="11" customFormat="1" hidden="1" outlineLevel="3" x14ac:dyDescent="0.3">
      <c r="A298" s="1"/>
      <c r="B298" s="7"/>
      <c r="C298" s="116" t="s">
        <v>402</v>
      </c>
      <c r="D298" s="7" t="s">
        <v>122</v>
      </c>
      <c r="E298" s="82"/>
      <c r="F298" s="1"/>
      <c r="G298" s="1"/>
      <c r="H298" s="1"/>
      <c r="I298" s="1"/>
      <c r="J298" s="26"/>
      <c r="K298" s="1"/>
      <c r="L298" s="1"/>
      <c r="M298" s="1"/>
      <c r="N298" s="1"/>
      <c r="O298" s="1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478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1:36" s="11" customFormat="1" hidden="1" outlineLevel="3" x14ac:dyDescent="0.3">
      <c r="A299" s="1"/>
      <c r="B299" s="7"/>
      <c r="C299" s="117" t="s">
        <v>403</v>
      </c>
      <c r="D299" s="7"/>
      <c r="E299" s="82"/>
      <c r="F299" s="1"/>
      <c r="G299" s="1"/>
      <c r="H299" s="1"/>
      <c r="I299" s="1"/>
      <c r="J299" s="26"/>
      <c r="K299" s="1"/>
      <c r="L299" s="1"/>
      <c r="M299" s="1"/>
      <c r="N299" s="1"/>
      <c r="O299" s="1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478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1:36" s="11" customFormat="1" hidden="1" outlineLevel="3" x14ac:dyDescent="0.3">
      <c r="A300" s="1"/>
      <c r="B300" s="7"/>
      <c r="C300" s="117" t="s">
        <v>404</v>
      </c>
      <c r="D300" s="7"/>
      <c r="E300" s="82"/>
      <c r="F300" s="1"/>
      <c r="G300" s="1"/>
      <c r="H300" s="1"/>
      <c r="I300" s="1"/>
      <c r="J300" s="26"/>
      <c r="K300" s="1"/>
      <c r="L300" s="1"/>
      <c r="M300" s="1"/>
      <c r="N300" s="1"/>
      <c r="O300" s="1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478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1:36" s="11" customFormat="1" hidden="1" outlineLevel="3" x14ac:dyDescent="0.3">
      <c r="A301" s="1"/>
      <c r="B301" s="7"/>
      <c r="C301" s="117" t="s">
        <v>27</v>
      </c>
      <c r="D301" s="7"/>
      <c r="E301" s="82"/>
      <c r="F301" s="1"/>
      <c r="G301" s="1"/>
      <c r="H301" s="1"/>
      <c r="I301" s="1"/>
      <c r="J301" s="26"/>
      <c r="K301" s="1"/>
      <c r="L301" s="1"/>
      <c r="M301" s="1"/>
      <c r="N301" s="1"/>
      <c r="O301" s="1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478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1:36" s="11" customFormat="1" hidden="1" outlineLevel="3" x14ac:dyDescent="0.3">
      <c r="A302" s="1"/>
      <c r="B302" s="7"/>
      <c r="C302" s="117" t="s">
        <v>28</v>
      </c>
      <c r="D302" s="7"/>
      <c r="E302" s="82"/>
      <c r="F302" s="1"/>
      <c r="G302" s="1"/>
      <c r="H302" s="1"/>
      <c r="I302" s="1"/>
      <c r="J302" s="26"/>
      <c r="K302" s="1"/>
      <c r="L302" s="1"/>
      <c r="M302" s="1"/>
      <c r="N302" s="1"/>
      <c r="O302" s="1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478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1:36" s="11" customFormat="1" hidden="1" outlineLevel="3" x14ac:dyDescent="0.3">
      <c r="A303" s="1"/>
      <c r="B303" s="7"/>
      <c r="C303" s="117" t="s">
        <v>29</v>
      </c>
      <c r="D303" s="7"/>
      <c r="E303" s="82"/>
      <c r="F303" s="1"/>
      <c r="G303" s="1"/>
      <c r="H303" s="1"/>
      <c r="I303" s="1"/>
      <c r="J303" s="26"/>
      <c r="K303" s="1"/>
      <c r="L303" s="1"/>
      <c r="M303" s="1"/>
      <c r="N303" s="1"/>
      <c r="O303" s="1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478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1:36" s="11" customFormat="1" hidden="1" outlineLevel="3" x14ac:dyDescent="0.3">
      <c r="A304" s="1"/>
      <c r="B304" s="7"/>
      <c r="C304" s="117" t="s">
        <v>30</v>
      </c>
      <c r="D304" s="7"/>
      <c r="E304" s="82"/>
      <c r="F304" s="1"/>
      <c r="G304" s="1"/>
      <c r="H304" s="1"/>
      <c r="I304" s="1"/>
      <c r="J304" s="26"/>
      <c r="K304" s="1"/>
      <c r="L304" s="1"/>
      <c r="M304" s="1"/>
      <c r="N304" s="1"/>
      <c r="O304" s="1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478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1:36" s="11" customFormat="1" hidden="1" outlineLevel="3" x14ac:dyDescent="0.3">
      <c r="A305" s="1"/>
      <c r="B305" s="7"/>
      <c r="C305" s="117" t="s">
        <v>16</v>
      </c>
      <c r="D305" s="7">
        <f>IF(C305=$E$74,1,0)</f>
        <v>1</v>
      </c>
      <c r="E305" s="82"/>
      <c r="F305" s="1"/>
      <c r="G305" s="1"/>
      <c r="H305" s="1"/>
      <c r="I305" s="1"/>
      <c r="J305" s="26"/>
      <c r="K305" s="1"/>
      <c r="L305" s="1"/>
      <c r="M305" s="1"/>
      <c r="N305" s="1"/>
      <c r="O305" s="1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478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1:36" s="11" customFormat="1" hidden="1" outlineLevel="3" x14ac:dyDescent="0.3">
      <c r="A306" s="1"/>
      <c r="B306" s="7"/>
      <c r="C306" s="117" t="s">
        <v>32</v>
      </c>
      <c r="D306" s="7">
        <f>IF(C306=$E$74,1,0)</f>
        <v>0</v>
      </c>
      <c r="E306" s="82"/>
      <c r="F306" s="1"/>
      <c r="G306" s="1"/>
      <c r="H306" s="1"/>
      <c r="I306" s="1"/>
      <c r="J306" s="26"/>
      <c r="K306" s="1"/>
      <c r="L306" s="1"/>
      <c r="M306" s="1"/>
      <c r="N306" s="1"/>
      <c r="O306" s="1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478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1:36" s="11" customFormat="1" hidden="1" outlineLevel="3" x14ac:dyDescent="0.3">
      <c r="A307" s="1"/>
      <c r="B307" s="7"/>
      <c r="C307" s="117" t="s">
        <v>405</v>
      </c>
      <c r="D307" s="7"/>
      <c r="E307" s="82"/>
      <c r="F307" s="1"/>
      <c r="G307" s="1"/>
      <c r="H307" s="1"/>
      <c r="I307" s="1"/>
      <c r="J307" s="26"/>
      <c r="K307" s="1"/>
      <c r="L307" s="1"/>
      <c r="M307" s="1"/>
      <c r="N307" s="1"/>
      <c r="O307" s="1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478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1:36" s="11" customFormat="1" hidden="1" outlineLevel="3" x14ac:dyDescent="0.3">
      <c r="A308" s="1"/>
      <c r="B308" s="7"/>
      <c r="C308" s="117" t="s">
        <v>406</v>
      </c>
      <c r="D308" s="7"/>
      <c r="E308" s="82"/>
      <c r="F308" s="1"/>
      <c r="G308" s="1"/>
      <c r="H308" s="1"/>
      <c r="I308" s="1"/>
      <c r="J308" s="26"/>
      <c r="K308" s="1"/>
      <c r="L308" s="1"/>
      <c r="M308" s="1"/>
      <c r="N308" s="1"/>
      <c r="O308" s="1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478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1:36" s="11" customFormat="1" hidden="1" outlineLevel="3" x14ac:dyDescent="0.3">
      <c r="A309" s="1"/>
      <c r="B309" s="7"/>
      <c r="C309" s="117" t="s">
        <v>12</v>
      </c>
      <c r="D309" s="7"/>
      <c r="E309" s="82"/>
      <c r="F309" s="1"/>
      <c r="G309" s="1"/>
      <c r="H309" s="1"/>
      <c r="I309" s="1"/>
      <c r="J309" s="26"/>
      <c r="K309" s="1"/>
      <c r="L309" s="1"/>
      <c r="M309" s="1"/>
      <c r="N309" s="1"/>
      <c r="O309" s="1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478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1:36" s="11" customFormat="1" hidden="1" outlineLevel="3" x14ac:dyDescent="0.3">
      <c r="A310" s="1"/>
      <c r="B310" s="7"/>
      <c r="C310" s="117" t="s">
        <v>12</v>
      </c>
      <c r="D310" s="7"/>
      <c r="E310" s="82"/>
      <c r="F310" s="1"/>
      <c r="G310" s="1"/>
      <c r="H310" s="1"/>
      <c r="I310" s="1"/>
      <c r="J310" s="26"/>
      <c r="K310" s="1"/>
      <c r="L310" s="1"/>
      <c r="M310" s="1"/>
      <c r="N310" s="1"/>
      <c r="O310" s="1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478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1:36" s="11" customFormat="1" hidden="1" outlineLevel="3" x14ac:dyDescent="0.3">
      <c r="A311" s="1"/>
      <c r="B311" s="7"/>
      <c r="C311" s="7"/>
      <c r="D311" s="7"/>
      <c r="E311" s="82"/>
      <c r="F311" s="1"/>
      <c r="G311" s="1"/>
      <c r="H311" s="1"/>
      <c r="I311" s="1"/>
      <c r="J311" s="26"/>
      <c r="K311" s="1"/>
      <c r="L311" s="1"/>
      <c r="M311" s="1"/>
      <c r="N311" s="1"/>
      <c r="O311" s="1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478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1:36" s="11" customFormat="1" hidden="1" outlineLevel="3" x14ac:dyDescent="0.3">
      <c r="A312" s="1"/>
      <c r="B312" s="7"/>
      <c r="C312" s="116" t="s">
        <v>1069</v>
      </c>
      <c r="D312" s="7">
        <f>IF(E61=C312,1,0)</f>
        <v>1</v>
      </c>
      <c r="E312" s="82"/>
      <c r="F312" s="1"/>
      <c r="G312" s="1"/>
      <c r="H312" s="1"/>
      <c r="I312" s="1"/>
      <c r="J312" s="26"/>
      <c r="K312" s="1"/>
      <c r="L312" s="1"/>
      <c r="M312" s="1"/>
      <c r="N312" s="1"/>
      <c r="O312" s="1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478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1:36" s="11" customFormat="1" hidden="1" outlineLevel="3" x14ac:dyDescent="0.3">
      <c r="A313" s="1"/>
      <c r="B313" s="7"/>
      <c r="C313" s="117" t="s">
        <v>12</v>
      </c>
      <c r="D313" s="7">
        <v>1</v>
      </c>
      <c r="E313" s="82"/>
      <c r="F313" s="1"/>
      <c r="G313" s="1"/>
      <c r="H313" s="1"/>
      <c r="I313" s="1"/>
      <c r="J313" s="26"/>
      <c r="K313" s="1"/>
      <c r="L313" s="1"/>
      <c r="M313" s="1"/>
      <c r="N313" s="1"/>
      <c r="O313" s="1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478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1:36" s="11" customFormat="1" hidden="1" outlineLevel="3" x14ac:dyDescent="0.3">
      <c r="A314" s="1"/>
      <c r="B314" s="7"/>
      <c r="C314" s="117" t="s">
        <v>651</v>
      </c>
      <c r="D314" s="7">
        <f t="shared" ref="D314:D345" si="16">D313+1</f>
        <v>2</v>
      </c>
      <c r="E314" s="82"/>
      <c r="F314" s="1"/>
      <c r="G314" s="1"/>
      <c r="H314" s="1"/>
      <c r="I314" s="1"/>
      <c r="J314" s="26"/>
      <c r="K314" s="1"/>
      <c r="L314" s="1"/>
      <c r="M314" s="1"/>
      <c r="N314" s="1"/>
      <c r="O314" s="1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478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1:36" s="11" customFormat="1" hidden="1" outlineLevel="3" x14ac:dyDescent="0.3">
      <c r="A315" s="1"/>
      <c r="B315" s="7"/>
      <c r="C315" s="117" t="s">
        <v>652</v>
      </c>
      <c r="D315" s="7">
        <f t="shared" si="16"/>
        <v>3</v>
      </c>
      <c r="E315" s="82"/>
      <c r="F315" s="1"/>
      <c r="G315" s="1"/>
      <c r="H315" s="1"/>
      <c r="I315" s="1"/>
      <c r="J315" s="26"/>
      <c r="K315" s="1"/>
      <c r="L315" s="1"/>
      <c r="M315" s="1"/>
      <c r="N315" s="1"/>
      <c r="O315" s="1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478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1:36" s="11" customFormat="1" hidden="1" outlineLevel="3" x14ac:dyDescent="0.3">
      <c r="A316" s="1"/>
      <c r="B316" s="7"/>
      <c r="C316" s="117" t="s">
        <v>653</v>
      </c>
      <c r="D316" s="7">
        <f t="shared" si="16"/>
        <v>4</v>
      </c>
      <c r="E316" s="82"/>
      <c r="F316" s="1"/>
      <c r="G316" s="1"/>
      <c r="H316" s="1"/>
      <c r="I316" s="1"/>
      <c r="J316" s="26"/>
      <c r="K316" s="1"/>
      <c r="L316" s="1"/>
      <c r="M316" s="1"/>
      <c r="N316" s="1"/>
      <c r="O316" s="1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478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1:36" s="11" customFormat="1" hidden="1" outlineLevel="3" x14ac:dyDescent="0.3">
      <c r="A317" s="1"/>
      <c r="B317" s="7"/>
      <c r="C317" s="117" t="s">
        <v>654</v>
      </c>
      <c r="D317" s="7">
        <f t="shared" si="16"/>
        <v>5</v>
      </c>
      <c r="E317" s="82"/>
      <c r="F317" s="1"/>
      <c r="G317" s="1"/>
      <c r="H317" s="1"/>
      <c r="I317" s="1"/>
      <c r="J317" s="26"/>
      <c r="K317" s="1"/>
      <c r="L317" s="1"/>
      <c r="M317" s="1"/>
      <c r="N317" s="1"/>
      <c r="O317" s="1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478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1:36" s="11" customFormat="1" hidden="1" outlineLevel="3" x14ac:dyDescent="0.3">
      <c r="A318" s="1"/>
      <c r="B318" s="7"/>
      <c r="C318" s="117" t="s">
        <v>655</v>
      </c>
      <c r="D318" s="7">
        <f t="shared" si="16"/>
        <v>6</v>
      </c>
      <c r="E318" s="82"/>
      <c r="F318" s="1"/>
      <c r="G318" s="1"/>
      <c r="H318" s="1"/>
      <c r="I318" s="1"/>
      <c r="J318" s="26"/>
      <c r="K318" s="1"/>
      <c r="L318" s="1"/>
      <c r="M318" s="1"/>
      <c r="N318" s="1"/>
      <c r="O318" s="1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478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1:36" s="11" customFormat="1" hidden="1" outlineLevel="3" x14ac:dyDescent="0.3">
      <c r="A319" s="1"/>
      <c r="B319" s="7"/>
      <c r="C319" s="117" t="s">
        <v>656</v>
      </c>
      <c r="D319" s="7">
        <f t="shared" si="16"/>
        <v>7</v>
      </c>
      <c r="E319" s="82"/>
      <c r="F319" s="1"/>
      <c r="G319" s="1"/>
      <c r="H319" s="1"/>
      <c r="I319" s="1"/>
      <c r="J319" s="26"/>
      <c r="K319" s="1"/>
      <c r="L319" s="1"/>
      <c r="M319" s="1"/>
      <c r="N319" s="1"/>
      <c r="O319" s="1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478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1:36" s="11" customFormat="1" hidden="1" outlineLevel="3" x14ac:dyDescent="0.3">
      <c r="A320" s="1"/>
      <c r="B320" s="7"/>
      <c r="C320" s="117" t="s">
        <v>657</v>
      </c>
      <c r="D320" s="7">
        <f t="shared" si="16"/>
        <v>8</v>
      </c>
      <c r="E320" s="82"/>
      <c r="F320" s="1"/>
      <c r="G320" s="1"/>
      <c r="H320" s="1"/>
      <c r="I320" s="1"/>
      <c r="J320" s="26"/>
      <c r="K320" s="1"/>
      <c r="L320" s="1"/>
      <c r="M320" s="1"/>
      <c r="N320" s="1"/>
      <c r="O320" s="1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478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1:36" s="11" customFormat="1" hidden="1" outlineLevel="3" x14ac:dyDescent="0.3">
      <c r="A321" s="1"/>
      <c r="B321" s="7"/>
      <c r="C321" s="117" t="s">
        <v>658</v>
      </c>
      <c r="D321" s="7">
        <f t="shared" si="16"/>
        <v>9</v>
      </c>
      <c r="E321" s="82"/>
      <c r="F321" s="1"/>
      <c r="G321" s="1"/>
      <c r="H321" s="1"/>
      <c r="I321" s="1"/>
      <c r="J321" s="26"/>
      <c r="K321" s="1"/>
      <c r="L321" s="1"/>
      <c r="M321" s="1"/>
      <c r="N321" s="1"/>
      <c r="O321" s="1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478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1:36" hidden="1" outlineLevel="3" x14ac:dyDescent="0.3">
      <c r="A322" s="118"/>
      <c r="B322" s="119"/>
      <c r="C322" s="117" t="s">
        <v>60</v>
      </c>
      <c r="D322" s="7">
        <f t="shared" si="16"/>
        <v>10</v>
      </c>
      <c r="E322" s="82"/>
      <c r="F322" s="118"/>
      <c r="G322" s="118"/>
      <c r="H322" s="118"/>
      <c r="I322" s="118"/>
      <c r="J322" s="120"/>
      <c r="K322" s="118"/>
      <c r="L322" s="118"/>
      <c r="M322" s="118"/>
      <c r="N322" s="118"/>
      <c r="O322" s="118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497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</row>
    <row r="323" spans="1:36" hidden="1" outlineLevel="3" x14ac:dyDescent="0.3">
      <c r="A323" s="118"/>
      <c r="B323" s="119"/>
      <c r="C323" s="117" t="s">
        <v>659</v>
      </c>
      <c r="D323" s="7">
        <f t="shared" si="16"/>
        <v>11</v>
      </c>
      <c r="E323" s="82"/>
      <c r="F323" s="118"/>
      <c r="G323" s="118"/>
      <c r="H323" s="118"/>
      <c r="I323" s="118"/>
      <c r="J323" s="120"/>
      <c r="K323" s="118"/>
      <c r="L323" s="118"/>
      <c r="M323" s="118"/>
      <c r="N323" s="118"/>
      <c r="O323" s="118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497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</row>
    <row r="324" spans="1:36" hidden="1" outlineLevel="3" x14ac:dyDescent="0.3">
      <c r="A324" s="118"/>
      <c r="B324" s="119"/>
      <c r="C324" s="117" t="s">
        <v>660</v>
      </c>
      <c r="D324" s="7">
        <f t="shared" si="16"/>
        <v>12</v>
      </c>
      <c r="E324" s="82"/>
      <c r="F324" s="118"/>
      <c r="G324" s="118"/>
      <c r="H324" s="118"/>
      <c r="I324" s="118"/>
      <c r="J324" s="120"/>
      <c r="K324" s="118"/>
      <c r="L324" s="118"/>
      <c r="M324" s="118"/>
      <c r="N324" s="118"/>
      <c r="O324" s="118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497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</row>
    <row r="325" spans="1:36" hidden="1" outlineLevel="3" x14ac:dyDescent="0.3">
      <c r="A325" s="118"/>
      <c r="B325" s="119"/>
      <c r="C325" s="117" t="s">
        <v>661</v>
      </c>
      <c r="D325" s="7">
        <f t="shared" si="16"/>
        <v>13</v>
      </c>
      <c r="E325" s="82"/>
      <c r="F325" s="118"/>
      <c r="G325" s="118"/>
      <c r="H325" s="118"/>
      <c r="I325" s="118"/>
      <c r="J325" s="120"/>
      <c r="K325" s="118"/>
      <c r="L325" s="118"/>
      <c r="M325" s="118"/>
      <c r="N325" s="118"/>
      <c r="O325" s="118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497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</row>
    <row r="326" spans="1:36" hidden="1" outlineLevel="3" x14ac:dyDescent="0.3">
      <c r="A326" s="118"/>
      <c r="B326" s="119"/>
      <c r="C326" s="117" t="s">
        <v>662</v>
      </c>
      <c r="D326" s="7">
        <f t="shared" si="16"/>
        <v>14</v>
      </c>
      <c r="E326" s="82"/>
      <c r="F326" s="118"/>
      <c r="G326" s="118"/>
      <c r="H326" s="118"/>
      <c r="I326" s="118"/>
      <c r="J326" s="120"/>
      <c r="K326" s="118"/>
      <c r="L326" s="118"/>
      <c r="M326" s="118"/>
      <c r="N326" s="118"/>
      <c r="O326" s="118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497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</row>
    <row r="327" spans="1:36" hidden="1" outlineLevel="3" x14ac:dyDescent="0.3">
      <c r="A327" s="118"/>
      <c r="B327" s="119"/>
      <c r="C327" s="117" t="s">
        <v>663</v>
      </c>
      <c r="D327" s="7">
        <f t="shared" si="16"/>
        <v>15</v>
      </c>
      <c r="E327" s="82"/>
      <c r="F327" s="118"/>
      <c r="G327" s="118"/>
      <c r="H327" s="118"/>
      <c r="I327" s="118"/>
      <c r="J327" s="120"/>
      <c r="K327" s="118"/>
      <c r="L327" s="118"/>
      <c r="M327" s="118"/>
      <c r="N327" s="118"/>
      <c r="O327" s="118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497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</row>
    <row r="328" spans="1:36" hidden="1" outlineLevel="3" x14ac:dyDescent="0.3">
      <c r="A328" s="118"/>
      <c r="B328" s="119"/>
      <c r="C328" s="117" t="s">
        <v>664</v>
      </c>
      <c r="D328" s="7">
        <f t="shared" si="16"/>
        <v>16</v>
      </c>
      <c r="E328" s="82"/>
      <c r="F328" s="118"/>
      <c r="G328" s="118"/>
      <c r="H328" s="118"/>
      <c r="I328" s="118"/>
      <c r="J328" s="120"/>
      <c r="K328" s="118"/>
      <c r="L328" s="118"/>
      <c r="M328" s="118"/>
      <c r="N328" s="118"/>
      <c r="O328" s="118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497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</row>
    <row r="329" spans="1:36" hidden="1" outlineLevel="3" x14ac:dyDescent="0.3">
      <c r="A329" s="118"/>
      <c r="B329" s="119"/>
      <c r="C329" s="117" t="s">
        <v>665</v>
      </c>
      <c r="D329" s="7">
        <f t="shared" si="16"/>
        <v>17</v>
      </c>
      <c r="E329" s="82"/>
      <c r="F329" s="118"/>
      <c r="G329" s="118"/>
      <c r="H329" s="118"/>
      <c r="I329" s="118"/>
      <c r="J329" s="120"/>
      <c r="K329" s="118"/>
      <c r="L329" s="118"/>
      <c r="M329" s="118"/>
      <c r="N329" s="118"/>
      <c r="O329" s="118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497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</row>
    <row r="330" spans="1:36" hidden="1" outlineLevel="3" x14ac:dyDescent="0.3">
      <c r="A330" s="118"/>
      <c r="B330" s="119"/>
      <c r="C330" s="117" t="s">
        <v>666</v>
      </c>
      <c r="D330" s="7">
        <f t="shared" si="16"/>
        <v>18</v>
      </c>
      <c r="E330" s="82"/>
      <c r="F330" s="118"/>
      <c r="G330" s="118"/>
      <c r="H330" s="118"/>
      <c r="I330" s="118"/>
      <c r="J330" s="120"/>
      <c r="K330" s="118"/>
      <c r="L330" s="118"/>
      <c r="M330" s="118"/>
      <c r="N330" s="118"/>
      <c r="O330" s="118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497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</row>
    <row r="331" spans="1:36" s="11" customFormat="1" hidden="1" outlineLevel="3" x14ac:dyDescent="0.3">
      <c r="A331" s="1"/>
      <c r="B331" s="7"/>
      <c r="C331" s="117" t="s">
        <v>667</v>
      </c>
      <c r="D331" s="7">
        <f t="shared" si="16"/>
        <v>19</v>
      </c>
      <c r="E331" s="82"/>
      <c r="F331" s="1"/>
      <c r="G331" s="1"/>
      <c r="H331" s="1"/>
      <c r="I331" s="1"/>
      <c r="J331" s="26"/>
      <c r="K331" s="1"/>
      <c r="L331" s="1"/>
      <c r="M331" s="1"/>
      <c r="N331" s="1"/>
      <c r="O331" s="1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478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1:36" s="11" customFormat="1" hidden="1" outlineLevel="3" x14ac:dyDescent="0.3">
      <c r="A332" s="1"/>
      <c r="B332" s="7"/>
      <c r="C332" s="117" t="s">
        <v>668</v>
      </c>
      <c r="D332" s="7">
        <f t="shared" si="16"/>
        <v>20</v>
      </c>
      <c r="E332" s="82"/>
      <c r="F332" s="1"/>
      <c r="G332" s="1"/>
      <c r="H332" s="1"/>
      <c r="I332" s="1"/>
      <c r="J332" s="26"/>
      <c r="K332" s="1"/>
      <c r="L332" s="1"/>
      <c r="M332" s="1"/>
      <c r="N332" s="1"/>
      <c r="O332" s="1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478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1:36" s="11" customFormat="1" hidden="1" outlineLevel="3" x14ac:dyDescent="0.3">
      <c r="A333" s="1"/>
      <c r="B333" s="7"/>
      <c r="C333" s="117" t="s">
        <v>669</v>
      </c>
      <c r="D333" s="7">
        <f t="shared" si="16"/>
        <v>21</v>
      </c>
      <c r="E333" s="82"/>
      <c r="F333" s="1"/>
      <c r="G333" s="1"/>
      <c r="H333" s="1"/>
      <c r="I333" s="1"/>
      <c r="J333" s="26"/>
      <c r="K333" s="1"/>
      <c r="L333" s="1"/>
      <c r="M333" s="1"/>
      <c r="N333" s="1"/>
      <c r="O333" s="1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478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1:36" s="11" customFormat="1" hidden="1" outlineLevel="3" x14ac:dyDescent="0.3">
      <c r="A334" s="1"/>
      <c r="B334" s="7"/>
      <c r="C334" s="117" t="s">
        <v>670</v>
      </c>
      <c r="D334" s="7">
        <f t="shared" si="16"/>
        <v>22</v>
      </c>
      <c r="E334" s="82"/>
      <c r="F334" s="1"/>
      <c r="G334" s="1"/>
      <c r="H334" s="1"/>
      <c r="I334" s="1"/>
      <c r="J334" s="26"/>
      <c r="K334" s="1"/>
      <c r="L334" s="1"/>
      <c r="M334" s="1"/>
      <c r="N334" s="1"/>
      <c r="O334" s="1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478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1:36" s="11" customFormat="1" hidden="1" outlineLevel="3" x14ac:dyDescent="0.3">
      <c r="A335" s="1"/>
      <c r="B335" s="7"/>
      <c r="C335" s="117" t="s">
        <v>671</v>
      </c>
      <c r="D335" s="7">
        <f t="shared" si="16"/>
        <v>23</v>
      </c>
      <c r="E335" s="82"/>
      <c r="F335" s="1"/>
      <c r="G335" s="1"/>
      <c r="H335" s="1"/>
      <c r="I335" s="1"/>
      <c r="J335" s="26"/>
      <c r="K335" s="1"/>
      <c r="L335" s="1"/>
      <c r="M335" s="1"/>
      <c r="N335" s="1"/>
      <c r="O335" s="1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478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1:36" s="11" customFormat="1" hidden="1" outlineLevel="3" x14ac:dyDescent="0.3">
      <c r="A336" s="1"/>
      <c r="B336" s="7"/>
      <c r="C336" s="117" t="s">
        <v>672</v>
      </c>
      <c r="D336" s="7">
        <f t="shared" si="16"/>
        <v>24</v>
      </c>
      <c r="E336" s="82"/>
      <c r="F336" s="1"/>
      <c r="G336" s="1"/>
      <c r="H336" s="1"/>
      <c r="I336" s="1"/>
      <c r="J336" s="26"/>
      <c r="K336" s="1"/>
      <c r="L336" s="1"/>
      <c r="M336" s="1"/>
      <c r="N336" s="1"/>
      <c r="O336" s="1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478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1:36" s="11" customFormat="1" hidden="1" outlineLevel="3" x14ac:dyDescent="0.3">
      <c r="A337" s="1"/>
      <c r="B337" s="7"/>
      <c r="C337" s="117" t="s">
        <v>673</v>
      </c>
      <c r="D337" s="7">
        <f t="shared" si="16"/>
        <v>25</v>
      </c>
      <c r="E337" s="82"/>
      <c r="F337" s="1"/>
      <c r="G337" s="1"/>
      <c r="H337" s="1"/>
      <c r="I337" s="1"/>
      <c r="J337" s="26"/>
      <c r="K337" s="1"/>
      <c r="L337" s="1"/>
      <c r="M337" s="1"/>
      <c r="N337" s="1"/>
      <c r="O337" s="1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478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1:36" s="11" customFormat="1" hidden="1" outlineLevel="3" x14ac:dyDescent="0.3">
      <c r="A338" s="1"/>
      <c r="B338" s="7"/>
      <c r="C338" s="117" t="s">
        <v>674</v>
      </c>
      <c r="D338" s="7">
        <f t="shared" si="16"/>
        <v>26</v>
      </c>
      <c r="E338" s="82"/>
      <c r="F338" s="1"/>
      <c r="G338" s="1"/>
      <c r="H338" s="1"/>
      <c r="I338" s="1"/>
      <c r="J338" s="26"/>
      <c r="K338" s="1"/>
      <c r="L338" s="1"/>
      <c r="M338" s="1"/>
      <c r="N338" s="1"/>
      <c r="O338" s="1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478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1:36" s="11" customFormat="1" hidden="1" outlineLevel="3" x14ac:dyDescent="0.3">
      <c r="A339" s="1"/>
      <c r="B339" s="7"/>
      <c r="C339" s="117" t="s">
        <v>675</v>
      </c>
      <c r="D339" s="7">
        <f t="shared" si="16"/>
        <v>27</v>
      </c>
      <c r="E339" s="82"/>
      <c r="F339" s="1"/>
      <c r="G339" s="1"/>
      <c r="H339" s="1"/>
      <c r="I339" s="1"/>
      <c r="J339" s="26"/>
      <c r="K339" s="1"/>
      <c r="L339" s="1"/>
      <c r="M339" s="1"/>
      <c r="N339" s="1"/>
      <c r="O339" s="1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478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1:36" s="11" customFormat="1" hidden="1" outlineLevel="3" x14ac:dyDescent="0.3">
      <c r="A340" s="1"/>
      <c r="B340" s="7"/>
      <c r="C340" s="117" t="s">
        <v>676</v>
      </c>
      <c r="D340" s="7">
        <f t="shared" si="16"/>
        <v>28</v>
      </c>
      <c r="E340" s="82"/>
      <c r="F340" s="1"/>
      <c r="G340" s="1"/>
      <c r="H340" s="1"/>
      <c r="I340" s="1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478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1:36" s="11" customFormat="1" hidden="1" outlineLevel="3" x14ac:dyDescent="0.3">
      <c r="A341" s="1"/>
      <c r="B341" s="7"/>
      <c r="C341" s="117" t="s">
        <v>677</v>
      </c>
      <c r="D341" s="7">
        <f t="shared" si="16"/>
        <v>29</v>
      </c>
      <c r="E341" s="82"/>
      <c r="F341" s="1"/>
      <c r="G341" s="1"/>
      <c r="H341" s="1"/>
      <c r="I341" s="1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478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1:36" s="11" customFormat="1" hidden="1" outlineLevel="3" x14ac:dyDescent="0.3">
      <c r="A342" s="1"/>
      <c r="B342" s="7"/>
      <c r="C342" s="117" t="s">
        <v>678</v>
      </c>
      <c r="D342" s="7">
        <f t="shared" si="16"/>
        <v>30</v>
      </c>
      <c r="E342" s="82"/>
      <c r="F342" s="1"/>
      <c r="G342" s="1"/>
      <c r="H342" s="1"/>
      <c r="I342" s="1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478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1:36" s="11" customFormat="1" hidden="1" outlineLevel="3" x14ac:dyDescent="0.3">
      <c r="A343" s="1"/>
      <c r="B343" s="7"/>
      <c r="C343" s="117" t="s">
        <v>679</v>
      </c>
      <c r="D343" s="7">
        <f t="shared" si="16"/>
        <v>31</v>
      </c>
      <c r="E343" s="82"/>
      <c r="F343" s="1"/>
      <c r="G343" s="1"/>
      <c r="H343" s="1"/>
      <c r="I343" s="1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478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1:36" s="11" customFormat="1" hidden="1" outlineLevel="3" x14ac:dyDescent="0.3">
      <c r="A344" s="1"/>
      <c r="B344" s="7"/>
      <c r="C344" s="117" t="s">
        <v>680</v>
      </c>
      <c r="D344" s="7">
        <f t="shared" si="16"/>
        <v>32</v>
      </c>
      <c r="E344" s="82"/>
      <c r="F344" s="1"/>
      <c r="G344" s="1"/>
      <c r="H344" s="1"/>
      <c r="I344" s="1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478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1:36" s="11" customFormat="1" hidden="1" outlineLevel="3" x14ac:dyDescent="0.3">
      <c r="A345" s="1"/>
      <c r="B345" s="7"/>
      <c r="C345" s="117" t="s">
        <v>681</v>
      </c>
      <c r="D345" s="7">
        <f t="shared" si="16"/>
        <v>33</v>
      </c>
      <c r="E345" s="82"/>
      <c r="F345" s="1"/>
      <c r="G345" s="1"/>
      <c r="H345" s="1"/>
      <c r="I345" s="1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478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1:36" s="11" customFormat="1" hidden="1" outlineLevel="3" x14ac:dyDescent="0.3">
      <c r="A346" s="1"/>
      <c r="B346" s="7"/>
      <c r="C346" s="117" t="s">
        <v>682</v>
      </c>
      <c r="D346" s="7">
        <f t="shared" ref="D346:D377" si="17">D345+1</f>
        <v>34</v>
      </c>
      <c r="E346" s="82"/>
      <c r="F346" s="1"/>
      <c r="G346" s="1"/>
      <c r="H346" s="1"/>
      <c r="I346" s="1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478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1:36" s="11" customFormat="1" hidden="1" outlineLevel="3" x14ac:dyDescent="0.3">
      <c r="A347" s="1"/>
      <c r="B347" s="7"/>
      <c r="C347" s="117" t="s">
        <v>683</v>
      </c>
      <c r="D347" s="7">
        <f t="shared" si="17"/>
        <v>35</v>
      </c>
      <c r="E347" s="82"/>
      <c r="F347" s="1"/>
      <c r="G347" s="1"/>
      <c r="H347" s="1"/>
      <c r="I347" s="1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478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1:36" s="11" customFormat="1" hidden="1" outlineLevel="3" x14ac:dyDescent="0.3">
      <c r="A348" s="1"/>
      <c r="B348" s="7"/>
      <c r="C348" s="117" t="s">
        <v>684</v>
      </c>
      <c r="D348" s="7">
        <f t="shared" si="17"/>
        <v>36</v>
      </c>
      <c r="E348" s="82"/>
      <c r="F348" s="1"/>
      <c r="G348" s="1"/>
      <c r="H348" s="1"/>
      <c r="I348" s="1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478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1:36" s="11" customFormat="1" hidden="1" outlineLevel="3" x14ac:dyDescent="0.3">
      <c r="A349" s="1"/>
      <c r="B349" s="7"/>
      <c r="C349" s="117" t="s">
        <v>685</v>
      </c>
      <c r="D349" s="7">
        <f t="shared" si="17"/>
        <v>37</v>
      </c>
      <c r="E349" s="82"/>
      <c r="F349" s="1"/>
      <c r="G349" s="1"/>
      <c r="H349" s="1"/>
      <c r="I349" s="1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478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1:36" s="11" customFormat="1" hidden="1" outlineLevel="3" x14ac:dyDescent="0.3">
      <c r="A350" s="1"/>
      <c r="B350" s="7"/>
      <c r="C350" s="117" t="s">
        <v>686</v>
      </c>
      <c r="D350" s="7">
        <f t="shared" si="17"/>
        <v>38</v>
      </c>
      <c r="E350" s="82"/>
      <c r="F350" s="1"/>
      <c r="G350" s="1"/>
      <c r="H350" s="1"/>
      <c r="I350" s="1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478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1:36" s="11" customFormat="1" hidden="1" outlineLevel="3" x14ac:dyDescent="0.3">
      <c r="A351" s="1"/>
      <c r="B351" s="7"/>
      <c r="C351" s="117" t="s">
        <v>687</v>
      </c>
      <c r="D351" s="7">
        <f t="shared" si="17"/>
        <v>39</v>
      </c>
      <c r="E351" s="82"/>
      <c r="F351" s="1"/>
      <c r="G351" s="1"/>
      <c r="H351" s="1"/>
      <c r="I351" s="1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478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1:36" s="11" customFormat="1" hidden="1" outlineLevel="3" x14ac:dyDescent="0.3">
      <c r="A352" s="1"/>
      <c r="B352" s="7"/>
      <c r="C352" s="117" t="s">
        <v>688</v>
      </c>
      <c r="D352" s="7">
        <f t="shared" si="17"/>
        <v>40</v>
      </c>
      <c r="E352" s="82"/>
      <c r="F352" s="1"/>
      <c r="G352" s="1"/>
      <c r="H352" s="1"/>
      <c r="I352" s="1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478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1:36" s="11" customFormat="1" hidden="1" outlineLevel="3" x14ac:dyDescent="0.3">
      <c r="A353" s="1"/>
      <c r="B353" s="7"/>
      <c r="C353" s="117" t="s">
        <v>689</v>
      </c>
      <c r="D353" s="7">
        <f t="shared" si="17"/>
        <v>41</v>
      </c>
      <c r="E353" s="82"/>
      <c r="F353" s="1"/>
      <c r="G353" s="1"/>
      <c r="H353" s="1"/>
      <c r="I353" s="1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478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1:36" s="11" customFormat="1" hidden="1" outlineLevel="3" x14ac:dyDescent="0.3">
      <c r="A354" s="1"/>
      <c r="B354" s="7"/>
      <c r="C354" s="117" t="s">
        <v>690</v>
      </c>
      <c r="D354" s="7">
        <f t="shared" si="17"/>
        <v>42</v>
      </c>
      <c r="E354" s="82"/>
      <c r="F354" s="1"/>
      <c r="G354" s="1"/>
      <c r="H354" s="1"/>
      <c r="I354" s="1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478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1:36" s="11" customFormat="1" hidden="1" outlineLevel="3" x14ac:dyDescent="0.3">
      <c r="A355" s="1"/>
      <c r="B355" s="7"/>
      <c r="C355" s="117" t="s">
        <v>691</v>
      </c>
      <c r="D355" s="7">
        <f t="shared" si="17"/>
        <v>43</v>
      </c>
      <c r="E355" s="82"/>
      <c r="F355" s="1"/>
      <c r="G355" s="1"/>
      <c r="H355" s="1"/>
      <c r="I355" s="1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478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1:36" s="11" customFormat="1" hidden="1" outlineLevel="3" x14ac:dyDescent="0.3">
      <c r="A356" s="1"/>
      <c r="B356" s="7"/>
      <c r="C356" s="117" t="s">
        <v>692</v>
      </c>
      <c r="D356" s="7">
        <f t="shared" si="17"/>
        <v>44</v>
      </c>
      <c r="E356" s="82"/>
      <c r="F356" s="1"/>
      <c r="G356" s="1"/>
      <c r="H356" s="1"/>
      <c r="I356" s="1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478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1:36" s="11" customFormat="1" hidden="1" outlineLevel="3" x14ac:dyDescent="0.3">
      <c r="A357" s="1"/>
      <c r="B357" s="7"/>
      <c r="C357" s="117" t="s">
        <v>693</v>
      </c>
      <c r="D357" s="7">
        <f t="shared" si="17"/>
        <v>45</v>
      </c>
      <c r="E357" s="82"/>
      <c r="F357" s="1"/>
      <c r="G357" s="1"/>
      <c r="H357" s="1"/>
      <c r="I357" s="1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478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1:36" s="11" customFormat="1" hidden="1" outlineLevel="3" x14ac:dyDescent="0.3">
      <c r="A358" s="1"/>
      <c r="B358" s="7"/>
      <c r="C358" s="117" t="s">
        <v>694</v>
      </c>
      <c r="D358" s="7">
        <f t="shared" si="17"/>
        <v>46</v>
      </c>
      <c r="E358" s="82"/>
      <c r="F358" s="1"/>
      <c r="G358" s="1"/>
      <c r="H358" s="1"/>
      <c r="I358" s="1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478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1:36" s="11" customFormat="1" hidden="1" outlineLevel="3" x14ac:dyDescent="0.3">
      <c r="A359" s="1"/>
      <c r="B359" s="7"/>
      <c r="C359" s="117" t="s">
        <v>695</v>
      </c>
      <c r="D359" s="7">
        <f t="shared" si="17"/>
        <v>47</v>
      </c>
      <c r="E359" s="82"/>
      <c r="F359" s="1"/>
      <c r="G359" s="1"/>
      <c r="H359" s="1"/>
      <c r="I359" s="1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478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1:36" s="11" customFormat="1" hidden="1" outlineLevel="3" x14ac:dyDescent="0.3">
      <c r="A360" s="1"/>
      <c r="B360" s="7"/>
      <c r="C360" s="117" t="s">
        <v>696</v>
      </c>
      <c r="D360" s="7">
        <f t="shared" si="17"/>
        <v>48</v>
      </c>
      <c r="E360" s="82"/>
      <c r="F360" s="1"/>
      <c r="G360" s="1"/>
      <c r="H360" s="1"/>
      <c r="I360" s="1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478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1:36" s="11" customFormat="1" hidden="1" outlineLevel="3" x14ac:dyDescent="0.3">
      <c r="A361" s="1"/>
      <c r="B361" s="7"/>
      <c r="C361" s="117" t="s">
        <v>697</v>
      </c>
      <c r="D361" s="7">
        <f t="shared" si="17"/>
        <v>49</v>
      </c>
      <c r="E361" s="82"/>
      <c r="F361" s="1"/>
      <c r="G361" s="1"/>
      <c r="H361" s="1"/>
      <c r="I361" s="1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478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1:36" s="11" customFormat="1" hidden="1" outlineLevel="3" x14ac:dyDescent="0.3">
      <c r="A362" s="1"/>
      <c r="B362" s="7"/>
      <c r="C362" s="117" t="s">
        <v>698</v>
      </c>
      <c r="D362" s="7">
        <f t="shared" si="17"/>
        <v>50</v>
      </c>
      <c r="E362" s="82"/>
      <c r="F362" s="1"/>
      <c r="G362" s="1"/>
      <c r="H362" s="1"/>
      <c r="I362" s="1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478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1:36" s="11" customFormat="1" hidden="1" outlineLevel="3" x14ac:dyDescent="0.3">
      <c r="A363" s="1"/>
      <c r="B363" s="7"/>
      <c r="C363" s="117" t="s">
        <v>699</v>
      </c>
      <c r="D363" s="7">
        <f t="shared" si="17"/>
        <v>51</v>
      </c>
      <c r="E363" s="82"/>
      <c r="F363" s="1"/>
      <c r="G363" s="1"/>
      <c r="H363" s="1"/>
      <c r="I363" s="1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478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1:36" s="11" customFormat="1" hidden="1" outlineLevel="3" x14ac:dyDescent="0.3">
      <c r="A364" s="1"/>
      <c r="B364" s="7"/>
      <c r="C364" s="117" t="s">
        <v>700</v>
      </c>
      <c r="D364" s="7">
        <f t="shared" si="17"/>
        <v>52</v>
      </c>
      <c r="E364" s="82"/>
      <c r="F364" s="1"/>
      <c r="G364" s="1"/>
      <c r="H364" s="1"/>
      <c r="I364" s="1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478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1:36" s="11" customFormat="1" hidden="1" outlineLevel="3" x14ac:dyDescent="0.3">
      <c r="A365" s="1"/>
      <c r="B365" s="7"/>
      <c r="C365" s="117" t="s">
        <v>701</v>
      </c>
      <c r="D365" s="7">
        <f t="shared" si="17"/>
        <v>53</v>
      </c>
      <c r="E365" s="82"/>
      <c r="F365" s="1"/>
      <c r="G365" s="1"/>
      <c r="H365" s="1"/>
      <c r="I365" s="1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478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1:36" s="11" customFormat="1" hidden="1" outlineLevel="3" x14ac:dyDescent="0.3">
      <c r="A366" s="1"/>
      <c r="B366" s="7"/>
      <c r="C366" s="117" t="s">
        <v>12</v>
      </c>
      <c r="D366" s="7">
        <f t="shared" si="17"/>
        <v>54</v>
      </c>
      <c r="E366" s="82"/>
      <c r="F366" s="1"/>
      <c r="G366" s="1"/>
      <c r="H366" s="1"/>
      <c r="I366" s="1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478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1:36" s="11" customFormat="1" hidden="1" outlineLevel="3" x14ac:dyDescent="0.3">
      <c r="A367" s="1"/>
      <c r="B367" s="7"/>
      <c r="C367" s="117" t="s">
        <v>702</v>
      </c>
      <c r="D367" s="7">
        <f t="shared" si="17"/>
        <v>55</v>
      </c>
      <c r="E367" s="82"/>
      <c r="F367" s="1"/>
      <c r="G367" s="1"/>
      <c r="H367" s="1"/>
      <c r="I367" s="1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478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1:36" s="11" customFormat="1" hidden="1" outlineLevel="3" x14ac:dyDescent="0.3">
      <c r="A368" s="1"/>
      <c r="B368" s="7"/>
      <c r="C368" s="117" t="s">
        <v>12</v>
      </c>
      <c r="D368" s="7">
        <f t="shared" si="17"/>
        <v>56</v>
      </c>
      <c r="E368" s="82"/>
      <c r="F368" s="1"/>
      <c r="G368" s="1"/>
      <c r="H368" s="1"/>
      <c r="I368" s="1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478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1:36" s="11" customFormat="1" hidden="1" outlineLevel="3" x14ac:dyDescent="0.3">
      <c r="A369" s="1"/>
      <c r="B369" s="7"/>
      <c r="C369" s="117" t="s">
        <v>12</v>
      </c>
      <c r="D369" s="7">
        <f t="shared" si="17"/>
        <v>57</v>
      </c>
      <c r="E369" s="82"/>
      <c r="F369" s="1"/>
      <c r="G369" s="1"/>
      <c r="H369" s="1"/>
      <c r="I369" s="1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478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1:36" s="11" customFormat="1" hidden="1" outlineLevel="3" x14ac:dyDescent="0.3">
      <c r="A370" s="1"/>
      <c r="B370" s="7"/>
      <c r="C370" s="117" t="s">
        <v>12</v>
      </c>
      <c r="D370" s="7">
        <f t="shared" si="17"/>
        <v>58</v>
      </c>
      <c r="E370" s="82"/>
      <c r="F370" s="1"/>
      <c r="G370" s="1"/>
      <c r="H370" s="1"/>
      <c r="I370" s="1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478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1:36" s="11" customFormat="1" hidden="1" outlineLevel="3" x14ac:dyDescent="0.3">
      <c r="A371" s="1"/>
      <c r="B371" s="7"/>
      <c r="C371" s="117" t="s">
        <v>12</v>
      </c>
      <c r="D371" s="7">
        <f t="shared" si="17"/>
        <v>59</v>
      </c>
      <c r="E371" s="82"/>
      <c r="F371" s="1"/>
      <c r="G371" s="1"/>
      <c r="H371" s="1"/>
      <c r="I371" s="1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478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1:36" s="11" customFormat="1" hidden="1" outlineLevel="3" x14ac:dyDescent="0.3">
      <c r="A372" s="1"/>
      <c r="B372" s="7"/>
      <c r="C372" s="117" t="s">
        <v>12</v>
      </c>
      <c r="D372" s="7">
        <f t="shared" si="17"/>
        <v>60</v>
      </c>
      <c r="E372" s="82"/>
      <c r="F372" s="1"/>
      <c r="G372" s="1"/>
      <c r="H372" s="1"/>
      <c r="I372" s="1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478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1:36" s="11" customFormat="1" hidden="1" outlineLevel="3" x14ac:dyDescent="0.3">
      <c r="A373" s="1"/>
      <c r="B373" s="7"/>
      <c r="C373" s="117" t="s">
        <v>12</v>
      </c>
      <c r="D373" s="7">
        <f t="shared" si="17"/>
        <v>61</v>
      </c>
      <c r="E373" s="82"/>
      <c r="F373" s="1"/>
      <c r="G373" s="1"/>
      <c r="H373" s="1"/>
      <c r="I373" s="1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478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1:36" s="11" customFormat="1" hidden="1" outlineLevel="3" x14ac:dyDescent="0.3">
      <c r="A374" s="1"/>
      <c r="B374" s="7"/>
      <c r="C374" s="117" t="s">
        <v>12</v>
      </c>
      <c r="D374" s="7">
        <f t="shared" si="17"/>
        <v>62</v>
      </c>
      <c r="E374" s="82"/>
      <c r="F374" s="1"/>
      <c r="G374" s="1"/>
      <c r="H374" s="1"/>
      <c r="I374" s="1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478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1:36" s="11" customFormat="1" hidden="1" outlineLevel="3" x14ac:dyDescent="0.3">
      <c r="A375" s="1"/>
      <c r="B375" s="7"/>
      <c r="C375" s="117" t="s">
        <v>12</v>
      </c>
      <c r="D375" s="7">
        <f t="shared" si="17"/>
        <v>63</v>
      </c>
      <c r="E375" s="82"/>
      <c r="F375" s="1"/>
      <c r="G375" s="1"/>
      <c r="H375" s="1"/>
      <c r="I375" s="1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478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1:36" s="11" customFormat="1" hidden="1" outlineLevel="3" x14ac:dyDescent="0.3">
      <c r="A376" s="1"/>
      <c r="B376" s="7"/>
      <c r="C376" s="117" t="s">
        <v>12</v>
      </c>
      <c r="D376" s="7">
        <f t="shared" si="17"/>
        <v>64</v>
      </c>
      <c r="E376" s="82"/>
      <c r="F376" s="1"/>
      <c r="G376" s="1"/>
      <c r="H376" s="1"/>
      <c r="I376" s="1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478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1:36" s="11" customFormat="1" hidden="1" outlineLevel="3" x14ac:dyDescent="0.3">
      <c r="A377" s="1"/>
      <c r="B377" s="7"/>
      <c r="C377" s="117" t="s">
        <v>12</v>
      </c>
      <c r="D377" s="7">
        <f t="shared" si="17"/>
        <v>65</v>
      </c>
      <c r="E377" s="82"/>
      <c r="F377" s="1"/>
      <c r="G377" s="1"/>
      <c r="H377" s="1"/>
      <c r="I377" s="1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478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1:36" s="11" customFormat="1" hidden="1" outlineLevel="3" x14ac:dyDescent="0.3">
      <c r="A378" s="1"/>
      <c r="B378" s="7"/>
      <c r="C378" s="117" t="s">
        <v>12</v>
      </c>
      <c r="D378" s="7">
        <f t="shared" ref="D378:D412" si="18">D377+1</f>
        <v>66</v>
      </c>
      <c r="E378" s="82"/>
      <c r="F378" s="1"/>
      <c r="G378" s="1"/>
      <c r="H378" s="1"/>
      <c r="I378" s="1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478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1:36" s="11" customFormat="1" hidden="1" outlineLevel="3" x14ac:dyDescent="0.3">
      <c r="A379" s="1"/>
      <c r="B379" s="7"/>
      <c r="C379" s="117" t="s">
        <v>12</v>
      </c>
      <c r="D379" s="7">
        <f t="shared" si="18"/>
        <v>67</v>
      </c>
      <c r="E379" s="82"/>
      <c r="F379" s="1"/>
      <c r="G379" s="1"/>
      <c r="H379" s="1"/>
      <c r="I379" s="1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478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1:36" s="11" customFormat="1" hidden="1" outlineLevel="3" x14ac:dyDescent="0.3">
      <c r="A380" s="1"/>
      <c r="B380" s="7"/>
      <c r="C380" s="117" t="s">
        <v>12</v>
      </c>
      <c r="D380" s="7">
        <f t="shared" si="18"/>
        <v>68</v>
      </c>
      <c r="E380" s="82"/>
      <c r="F380" s="1"/>
      <c r="G380" s="1"/>
      <c r="H380" s="1"/>
      <c r="I380" s="1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478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1:36" s="11" customFormat="1" hidden="1" outlineLevel="3" x14ac:dyDescent="0.3">
      <c r="A381" s="1"/>
      <c r="B381" s="7"/>
      <c r="C381" s="117" t="s">
        <v>12</v>
      </c>
      <c r="D381" s="7">
        <f t="shared" si="18"/>
        <v>69</v>
      </c>
      <c r="E381" s="82"/>
      <c r="F381" s="1"/>
      <c r="G381" s="1"/>
      <c r="H381" s="1"/>
      <c r="I381" s="1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478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1:36" s="11" customFormat="1" hidden="1" outlineLevel="3" x14ac:dyDescent="0.3">
      <c r="A382" s="1"/>
      <c r="B382" s="7"/>
      <c r="C382" s="117" t="s">
        <v>12</v>
      </c>
      <c r="D382" s="7">
        <f t="shared" si="18"/>
        <v>70</v>
      </c>
      <c r="E382" s="82"/>
      <c r="F382" s="1"/>
      <c r="G382" s="1"/>
      <c r="H382" s="1"/>
      <c r="I382" s="1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478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1:36" s="11" customFormat="1" hidden="1" outlineLevel="3" x14ac:dyDescent="0.3">
      <c r="A383" s="1"/>
      <c r="B383" s="7"/>
      <c r="C383" s="117" t="s">
        <v>12</v>
      </c>
      <c r="D383" s="7">
        <f t="shared" si="18"/>
        <v>71</v>
      </c>
      <c r="E383" s="82"/>
      <c r="F383" s="1"/>
      <c r="G383" s="1"/>
      <c r="H383" s="1"/>
      <c r="I383" s="1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478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1:36" s="11" customFormat="1" hidden="1" outlineLevel="3" x14ac:dyDescent="0.3">
      <c r="A384" s="1"/>
      <c r="B384" s="7"/>
      <c r="C384" s="117" t="s">
        <v>12</v>
      </c>
      <c r="D384" s="7">
        <f t="shared" si="18"/>
        <v>72</v>
      </c>
      <c r="E384" s="82"/>
      <c r="F384" s="1"/>
      <c r="G384" s="1"/>
      <c r="H384" s="1"/>
      <c r="I384" s="1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478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1:36" s="11" customFormat="1" hidden="1" outlineLevel="3" x14ac:dyDescent="0.3">
      <c r="A385" s="1"/>
      <c r="B385" s="7"/>
      <c r="C385" s="117" t="s">
        <v>12</v>
      </c>
      <c r="D385" s="7">
        <f t="shared" si="18"/>
        <v>73</v>
      </c>
      <c r="E385" s="82"/>
      <c r="F385" s="1"/>
      <c r="G385" s="1"/>
      <c r="H385" s="1"/>
      <c r="I385" s="1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478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1:36" s="11" customFormat="1" hidden="1" outlineLevel="3" x14ac:dyDescent="0.3">
      <c r="A386" s="1"/>
      <c r="B386" s="7"/>
      <c r="C386" s="117" t="s">
        <v>12</v>
      </c>
      <c r="D386" s="7">
        <f t="shared" si="18"/>
        <v>74</v>
      </c>
      <c r="E386" s="82"/>
      <c r="F386" s="1"/>
      <c r="G386" s="1"/>
      <c r="H386" s="1"/>
      <c r="I386" s="1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478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1:36" s="11" customFormat="1" hidden="1" outlineLevel="3" x14ac:dyDescent="0.3">
      <c r="A387" s="1"/>
      <c r="B387" s="7"/>
      <c r="C387" s="117" t="s">
        <v>12</v>
      </c>
      <c r="D387" s="7">
        <f t="shared" si="18"/>
        <v>75</v>
      </c>
      <c r="E387" s="82"/>
      <c r="F387" s="1"/>
      <c r="G387" s="1"/>
      <c r="H387" s="1"/>
      <c r="I387" s="1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78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1:36" s="11" customFormat="1" hidden="1" outlineLevel="3" x14ac:dyDescent="0.3">
      <c r="A388" s="1"/>
      <c r="B388" s="7"/>
      <c r="C388" s="117" t="s">
        <v>12</v>
      </c>
      <c r="D388" s="7">
        <f t="shared" si="18"/>
        <v>76</v>
      </c>
      <c r="E388" s="82"/>
      <c r="F388" s="1"/>
      <c r="G388" s="1"/>
      <c r="H388" s="1"/>
      <c r="I388" s="1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478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1:36" s="11" customFormat="1" hidden="1" outlineLevel="3" x14ac:dyDescent="0.3">
      <c r="A389" s="1"/>
      <c r="B389" s="7"/>
      <c r="C389" s="117" t="s">
        <v>12</v>
      </c>
      <c r="D389" s="7">
        <f t="shared" si="18"/>
        <v>77</v>
      </c>
      <c r="E389" s="82"/>
      <c r="F389" s="1"/>
      <c r="G389" s="1"/>
      <c r="H389" s="1"/>
      <c r="I389" s="1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478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1:36" s="11" customFormat="1" hidden="1" outlineLevel="3" x14ac:dyDescent="0.3">
      <c r="A390" s="1"/>
      <c r="B390" s="7"/>
      <c r="C390" s="117" t="s">
        <v>12</v>
      </c>
      <c r="D390" s="7">
        <f t="shared" si="18"/>
        <v>78</v>
      </c>
      <c r="E390" s="82"/>
      <c r="F390" s="1"/>
      <c r="G390" s="1"/>
      <c r="H390" s="1"/>
      <c r="I390" s="1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478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1:36" s="11" customFormat="1" hidden="1" outlineLevel="3" x14ac:dyDescent="0.3">
      <c r="A391" s="1"/>
      <c r="B391" s="7"/>
      <c r="C391" s="117" t="s">
        <v>12</v>
      </c>
      <c r="D391" s="7">
        <f t="shared" si="18"/>
        <v>79</v>
      </c>
      <c r="E391" s="82"/>
      <c r="F391" s="1"/>
      <c r="G391" s="1"/>
      <c r="H391" s="1"/>
      <c r="I391" s="1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478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1:36" s="11" customFormat="1" hidden="1" outlineLevel="3" x14ac:dyDescent="0.3">
      <c r="A392" s="1"/>
      <c r="B392" s="7"/>
      <c r="C392" s="117" t="s">
        <v>12</v>
      </c>
      <c r="D392" s="7">
        <f t="shared" si="18"/>
        <v>80</v>
      </c>
      <c r="E392" s="82"/>
      <c r="F392" s="1"/>
      <c r="G392" s="1"/>
      <c r="H392" s="1"/>
      <c r="I392" s="1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478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1:36" s="11" customFormat="1" hidden="1" outlineLevel="3" x14ac:dyDescent="0.3">
      <c r="A393" s="1"/>
      <c r="B393" s="7"/>
      <c r="C393" s="117" t="s">
        <v>12</v>
      </c>
      <c r="D393" s="7">
        <f t="shared" si="18"/>
        <v>81</v>
      </c>
      <c r="E393" s="82"/>
      <c r="F393" s="1"/>
      <c r="G393" s="1"/>
      <c r="H393" s="1"/>
      <c r="I393" s="1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478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1:36" s="11" customFormat="1" hidden="1" outlineLevel="3" x14ac:dyDescent="0.3">
      <c r="A394" s="1"/>
      <c r="B394" s="7"/>
      <c r="C394" s="117" t="s">
        <v>12</v>
      </c>
      <c r="D394" s="7">
        <f t="shared" si="18"/>
        <v>82</v>
      </c>
      <c r="E394" s="82"/>
      <c r="F394" s="1"/>
      <c r="G394" s="1"/>
      <c r="H394" s="1"/>
      <c r="I394" s="1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478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1:36" s="11" customFormat="1" hidden="1" outlineLevel="3" x14ac:dyDescent="0.3">
      <c r="A395" s="1"/>
      <c r="B395" s="7"/>
      <c r="C395" s="117" t="s">
        <v>12</v>
      </c>
      <c r="D395" s="7">
        <f t="shared" si="18"/>
        <v>83</v>
      </c>
      <c r="E395" s="82"/>
      <c r="F395" s="1"/>
      <c r="G395" s="1"/>
      <c r="H395" s="1"/>
      <c r="I395" s="1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478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1:36" s="11" customFormat="1" hidden="1" outlineLevel="3" x14ac:dyDescent="0.3">
      <c r="A396" s="1"/>
      <c r="B396" s="7"/>
      <c r="C396" s="117" t="s">
        <v>12</v>
      </c>
      <c r="D396" s="7">
        <f t="shared" si="18"/>
        <v>84</v>
      </c>
      <c r="E396" s="82"/>
      <c r="F396" s="1"/>
      <c r="G396" s="1"/>
      <c r="H396" s="1"/>
      <c r="I396" s="1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478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1:36" s="11" customFormat="1" hidden="1" outlineLevel="3" x14ac:dyDescent="0.3">
      <c r="A397" s="1"/>
      <c r="B397" s="7"/>
      <c r="C397" s="117" t="s">
        <v>12</v>
      </c>
      <c r="D397" s="7">
        <f t="shared" si="18"/>
        <v>85</v>
      </c>
      <c r="E397" s="82"/>
      <c r="F397" s="1"/>
      <c r="G397" s="1"/>
      <c r="H397" s="1"/>
      <c r="I397" s="1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478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1:36" s="11" customFormat="1" hidden="1" outlineLevel="3" x14ac:dyDescent="0.3">
      <c r="A398" s="1"/>
      <c r="B398" s="7"/>
      <c r="C398" s="117" t="s">
        <v>12</v>
      </c>
      <c r="D398" s="7">
        <f t="shared" si="18"/>
        <v>86</v>
      </c>
      <c r="E398" s="82"/>
      <c r="F398" s="1"/>
      <c r="G398" s="1"/>
      <c r="H398" s="1"/>
      <c r="I398" s="1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478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1:36" s="11" customFormat="1" hidden="1" outlineLevel="3" x14ac:dyDescent="0.3">
      <c r="A399" s="1"/>
      <c r="B399" s="7"/>
      <c r="C399" s="117" t="s">
        <v>12</v>
      </c>
      <c r="D399" s="7">
        <f t="shared" si="18"/>
        <v>87</v>
      </c>
      <c r="E399" s="82"/>
      <c r="F399" s="1"/>
      <c r="G399" s="1"/>
      <c r="H399" s="1"/>
      <c r="I399" s="1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478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1:36" s="11" customFormat="1" hidden="1" outlineLevel="3" x14ac:dyDescent="0.3">
      <c r="A400" s="1"/>
      <c r="B400" s="7"/>
      <c r="C400" s="117" t="s">
        <v>12</v>
      </c>
      <c r="D400" s="7">
        <f t="shared" si="18"/>
        <v>88</v>
      </c>
      <c r="E400" s="82"/>
      <c r="F400" s="1"/>
      <c r="G400" s="1"/>
      <c r="H400" s="1"/>
      <c r="I400" s="1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478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1:36" s="11" customFormat="1" hidden="1" outlineLevel="3" x14ac:dyDescent="0.3">
      <c r="A401" s="1"/>
      <c r="B401" s="7"/>
      <c r="C401" s="117" t="s">
        <v>12</v>
      </c>
      <c r="D401" s="7">
        <f t="shared" si="18"/>
        <v>89</v>
      </c>
      <c r="E401" s="82"/>
      <c r="F401" s="1"/>
      <c r="G401" s="1"/>
      <c r="H401" s="1"/>
      <c r="I401" s="1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478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1:36" s="11" customFormat="1" hidden="1" outlineLevel="3" x14ac:dyDescent="0.3">
      <c r="A402" s="1"/>
      <c r="B402" s="7"/>
      <c r="C402" s="117" t="s">
        <v>12</v>
      </c>
      <c r="D402" s="7">
        <f t="shared" si="18"/>
        <v>90</v>
      </c>
      <c r="E402" s="82"/>
      <c r="F402" s="1"/>
      <c r="G402" s="1"/>
      <c r="H402" s="1"/>
      <c r="I402" s="1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478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1:36" s="11" customFormat="1" hidden="1" outlineLevel="3" x14ac:dyDescent="0.3">
      <c r="A403" s="1"/>
      <c r="B403" s="7"/>
      <c r="C403" s="117" t="s">
        <v>12</v>
      </c>
      <c r="D403" s="7">
        <f t="shared" si="18"/>
        <v>91</v>
      </c>
      <c r="E403" s="82"/>
      <c r="F403" s="1"/>
      <c r="G403" s="1"/>
      <c r="H403" s="1"/>
      <c r="I403" s="1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478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1:36" s="11" customFormat="1" hidden="1" outlineLevel="3" x14ac:dyDescent="0.3">
      <c r="A404" s="1"/>
      <c r="B404" s="7"/>
      <c r="C404" s="117" t="s">
        <v>12</v>
      </c>
      <c r="D404" s="7">
        <f t="shared" si="18"/>
        <v>92</v>
      </c>
      <c r="E404" s="82"/>
      <c r="F404" s="1"/>
      <c r="G404" s="1"/>
      <c r="H404" s="1"/>
      <c r="I404" s="1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478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1:36" s="11" customFormat="1" hidden="1" outlineLevel="3" x14ac:dyDescent="0.3">
      <c r="A405" s="1"/>
      <c r="B405" s="7"/>
      <c r="C405" s="117" t="s">
        <v>12</v>
      </c>
      <c r="D405" s="7">
        <f t="shared" si="18"/>
        <v>93</v>
      </c>
      <c r="E405" s="82"/>
      <c r="F405" s="1"/>
      <c r="G405" s="1"/>
      <c r="H405" s="1"/>
      <c r="I405" s="1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478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1:36" s="11" customFormat="1" hidden="1" outlineLevel="3" x14ac:dyDescent="0.3">
      <c r="A406" s="1"/>
      <c r="B406" s="7"/>
      <c r="C406" s="117" t="s">
        <v>12</v>
      </c>
      <c r="D406" s="7">
        <f t="shared" si="18"/>
        <v>94</v>
      </c>
      <c r="E406" s="82"/>
      <c r="F406" s="1"/>
      <c r="G406" s="1"/>
      <c r="H406" s="1"/>
      <c r="I406" s="1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478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1:36" s="11" customFormat="1" hidden="1" outlineLevel="3" x14ac:dyDescent="0.3">
      <c r="A407" s="1"/>
      <c r="B407" s="7"/>
      <c r="C407" s="117" t="s">
        <v>12</v>
      </c>
      <c r="D407" s="7">
        <f t="shared" si="18"/>
        <v>95</v>
      </c>
      <c r="E407" s="82"/>
      <c r="F407" s="1"/>
      <c r="G407" s="1"/>
      <c r="H407" s="1"/>
      <c r="I407" s="1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478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1:36" s="11" customFormat="1" hidden="1" outlineLevel="3" x14ac:dyDescent="0.3">
      <c r="A408" s="1"/>
      <c r="B408" s="7"/>
      <c r="C408" s="117" t="s">
        <v>12</v>
      </c>
      <c r="D408" s="7">
        <f t="shared" si="18"/>
        <v>96</v>
      </c>
      <c r="E408" s="82"/>
      <c r="F408" s="1"/>
      <c r="G408" s="1"/>
      <c r="H408" s="1"/>
      <c r="I408" s="1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478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1:36" s="11" customFormat="1" hidden="1" outlineLevel="3" x14ac:dyDescent="0.3">
      <c r="A409" s="1"/>
      <c r="B409" s="7"/>
      <c r="C409" s="117" t="s">
        <v>12</v>
      </c>
      <c r="D409" s="7">
        <f t="shared" si="18"/>
        <v>97</v>
      </c>
      <c r="E409" s="82"/>
      <c r="F409" s="1"/>
      <c r="G409" s="1"/>
      <c r="H409" s="1"/>
      <c r="I409" s="1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478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1:36" s="11" customFormat="1" hidden="1" outlineLevel="3" x14ac:dyDescent="0.3">
      <c r="A410" s="1"/>
      <c r="B410" s="7"/>
      <c r="C410" s="117" t="s">
        <v>12</v>
      </c>
      <c r="D410" s="7">
        <f t="shared" si="18"/>
        <v>98</v>
      </c>
      <c r="E410" s="82"/>
      <c r="F410" s="1"/>
      <c r="G410" s="1"/>
      <c r="H410" s="1"/>
      <c r="I410" s="1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478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1:36" s="11" customFormat="1" hidden="1" outlineLevel="3" x14ac:dyDescent="0.3">
      <c r="A411" s="1"/>
      <c r="B411" s="7"/>
      <c r="C411" s="117" t="s">
        <v>12</v>
      </c>
      <c r="D411" s="7">
        <f t="shared" si="18"/>
        <v>99</v>
      </c>
      <c r="E411" s="82"/>
      <c r="F411" s="1"/>
      <c r="G411" s="1"/>
      <c r="H411" s="1"/>
      <c r="I411" s="1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478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1:36" s="11" customFormat="1" hidden="1" outlineLevel="3" x14ac:dyDescent="0.3">
      <c r="A412" s="1"/>
      <c r="B412" s="7"/>
      <c r="C412" s="117" t="s">
        <v>12</v>
      </c>
      <c r="D412" s="7">
        <f t="shared" si="18"/>
        <v>100</v>
      </c>
      <c r="E412" s="82"/>
      <c r="F412" s="1"/>
      <c r="G412" s="1"/>
      <c r="H412" s="1"/>
      <c r="I412" s="1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478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1:36" s="11" customFormat="1" hidden="1" outlineLevel="3" x14ac:dyDescent="0.3">
      <c r="A413" s="1"/>
      <c r="B413" s="7"/>
      <c r="C413" s="7"/>
      <c r="D413" s="7"/>
      <c r="E413" s="82"/>
      <c r="F413" s="1"/>
      <c r="G413" s="1"/>
      <c r="H413" s="1"/>
      <c r="I413" s="1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478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1:36" s="11" customFormat="1" hidden="1" outlineLevel="3" x14ac:dyDescent="0.3">
      <c r="A414" s="1"/>
      <c r="B414" s="7"/>
      <c r="C414" s="116" t="s">
        <v>123</v>
      </c>
      <c r="D414" s="7"/>
      <c r="E414" s="82"/>
      <c r="F414" s="1"/>
      <c r="G414" s="1"/>
      <c r="H414" s="1"/>
      <c r="I414" s="1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478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1:36" s="11" customFormat="1" hidden="1" outlineLevel="3" x14ac:dyDescent="0.3">
      <c r="A415" s="1"/>
      <c r="B415" s="7"/>
      <c r="C415" s="122" t="e">
        <v>#N/A</v>
      </c>
      <c r="D415" s="7">
        <v>1</v>
      </c>
      <c r="E415" s="82"/>
      <c r="F415" s="1"/>
      <c r="G415" s="1"/>
      <c r="H415" s="1"/>
      <c r="I415" s="1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478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1:36" s="11" customFormat="1" hidden="1" outlineLevel="3" x14ac:dyDescent="0.3">
      <c r="A416" s="1"/>
      <c r="B416" s="7"/>
      <c r="C416" s="122" t="e">
        <v>#N/A</v>
      </c>
      <c r="D416" s="7">
        <f t="shared" ref="D416:D454" si="19">D415+1</f>
        <v>2</v>
      </c>
      <c r="E416" s="82"/>
      <c r="F416" s="1"/>
      <c r="G416" s="1"/>
      <c r="H416" s="1"/>
      <c r="I416" s="1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478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1:36" s="11" customFormat="1" hidden="1" outlineLevel="3" x14ac:dyDescent="0.3">
      <c r="A417" s="1"/>
      <c r="B417" s="7"/>
      <c r="C417" s="122" t="e">
        <v>#N/A</v>
      </c>
      <c r="D417" s="7">
        <f t="shared" si="19"/>
        <v>3</v>
      </c>
      <c r="E417" s="82"/>
      <c r="F417" s="1"/>
      <c r="G417" s="1"/>
      <c r="H417" s="1"/>
      <c r="I417" s="1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478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1:36" s="11" customFormat="1" hidden="1" outlineLevel="3" x14ac:dyDescent="0.3">
      <c r="A418" s="1"/>
      <c r="B418" s="7"/>
      <c r="C418" s="122" t="e">
        <v>#N/A</v>
      </c>
      <c r="D418" s="7">
        <f t="shared" si="19"/>
        <v>4</v>
      </c>
      <c r="E418" s="82"/>
      <c r="F418" s="1"/>
      <c r="G418" s="1"/>
      <c r="H418" s="1"/>
      <c r="I418" s="1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478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1:36" s="11" customFormat="1" hidden="1" outlineLevel="3" x14ac:dyDescent="0.3">
      <c r="A419" s="1"/>
      <c r="B419" s="7"/>
      <c r="C419" s="122" t="e">
        <v>#N/A</v>
      </c>
      <c r="D419" s="7">
        <f t="shared" si="19"/>
        <v>5</v>
      </c>
      <c r="E419" s="82"/>
      <c r="F419" s="1"/>
      <c r="G419" s="1"/>
      <c r="H419" s="1"/>
      <c r="I419" s="1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478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1:36" s="11" customFormat="1" hidden="1" outlineLevel="3" x14ac:dyDescent="0.3">
      <c r="A420" s="1"/>
      <c r="B420" s="7"/>
      <c r="C420" s="122" t="e">
        <v>#N/A</v>
      </c>
      <c r="D420" s="7">
        <f t="shared" si="19"/>
        <v>6</v>
      </c>
      <c r="E420" s="82"/>
      <c r="F420" s="1"/>
      <c r="G420" s="1"/>
      <c r="H420" s="1"/>
      <c r="I420" s="1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478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1:36" s="11" customFormat="1" hidden="1" outlineLevel="3" x14ac:dyDescent="0.3">
      <c r="A421" s="1"/>
      <c r="B421" s="7"/>
      <c r="C421" s="122" t="e">
        <v>#N/A</v>
      </c>
      <c r="D421" s="7">
        <f t="shared" si="19"/>
        <v>7</v>
      </c>
      <c r="E421" s="82"/>
      <c r="F421" s="1"/>
      <c r="G421" s="1"/>
      <c r="H421" s="1"/>
      <c r="I421" s="1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478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1:36" s="11" customFormat="1" hidden="1" outlineLevel="3" x14ac:dyDescent="0.3">
      <c r="A422" s="1"/>
      <c r="B422" s="7"/>
      <c r="C422" s="122" t="e">
        <v>#N/A</v>
      </c>
      <c r="D422" s="7">
        <f t="shared" si="19"/>
        <v>8</v>
      </c>
      <c r="E422" s="82"/>
      <c r="F422" s="1"/>
      <c r="G422" s="1"/>
      <c r="H422" s="1"/>
      <c r="I422" s="1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478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1:36" s="11" customFormat="1" hidden="1" outlineLevel="3" x14ac:dyDescent="0.3">
      <c r="A423" s="1"/>
      <c r="B423" s="7"/>
      <c r="C423" s="122" t="e">
        <v>#N/A</v>
      </c>
      <c r="D423" s="7">
        <f t="shared" si="19"/>
        <v>9</v>
      </c>
      <c r="E423" s="82"/>
      <c r="F423" s="1"/>
      <c r="G423" s="1"/>
      <c r="H423" s="1"/>
      <c r="I423" s="1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478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1:36" s="11" customFormat="1" hidden="1" outlineLevel="3" x14ac:dyDescent="0.3">
      <c r="A424" s="1"/>
      <c r="B424" s="7"/>
      <c r="C424" s="122" t="e">
        <v>#N/A</v>
      </c>
      <c r="D424" s="7">
        <f t="shared" si="19"/>
        <v>10</v>
      </c>
      <c r="E424" s="82"/>
      <c r="F424" s="1"/>
      <c r="G424" s="1"/>
      <c r="H424" s="1"/>
      <c r="I424" s="1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478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1:36" s="11" customFormat="1" hidden="1" outlineLevel="3" x14ac:dyDescent="0.3">
      <c r="A425" s="1"/>
      <c r="B425" s="7"/>
      <c r="C425" s="122" t="e">
        <v>#N/A</v>
      </c>
      <c r="D425" s="7">
        <f t="shared" si="19"/>
        <v>11</v>
      </c>
      <c r="E425" s="82"/>
      <c r="F425" s="1"/>
      <c r="G425" s="1"/>
      <c r="H425" s="1"/>
      <c r="I425" s="1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478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1:36" s="11" customFormat="1" hidden="1" outlineLevel="3" x14ac:dyDescent="0.3">
      <c r="A426" s="1"/>
      <c r="B426" s="7"/>
      <c r="C426" s="122" t="e">
        <v>#N/A</v>
      </c>
      <c r="D426" s="7">
        <f t="shared" si="19"/>
        <v>12</v>
      </c>
      <c r="E426" s="82"/>
      <c r="F426" s="1"/>
      <c r="G426" s="1"/>
      <c r="H426" s="1"/>
      <c r="I426" s="1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478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1:36" s="11" customFormat="1" hidden="1" outlineLevel="3" x14ac:dyDescent="0.3">
      <c r="A427" s="1"/>
      <c r="B427" s="7"/>
      <c r="C427" s="122" t="e">
        <v>#N/A</v>
      </c>
      <c r="D427" s="7">
        <f t="shared" si="19"/>
        <v>13</v>
      </c>
      <c r="E427" s="82"/>
      <c r="F427" s="1"/>
      <c r="G427" s="1"/>
      <c r="H427" s="1"/>
      <c r="I427" s="1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478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1:36" s="11" customFormat="1" hidden="1" outlineLevel="3" x14ac:dyDescent="0.3">
      <c r="A428" s="1"/>
      <c r="B428" s="7"/>
      <c r="C428" s="122" t="e">
        <v>#N/A</v>
      </c>
      <c r="D428" s="7">
        <f t="shared" si="19"/>
        <v>14</v>
      </c>
      <c r="E428" s="82"/>
      <c r="F428" s="1"/>
      <c r="G428" s="1"/>
      <c r="H428" s="1"/>
      <c r="I428" s="1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478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1:36" s="11" customFormat="1" hidden="1" outlineLevel="3" x14ac:dyDescent="0.3">
      <c r="A429" s="1"/>
      <c r="B429" s="7"/>
      <c r="C429" s="122" t="e">
        <v>#N/A</v>
      </c>
      <c r="D429" s="7">
        <f t="shared" si="19"/>
        <v>15</v>
      </c>
      <c r="E429" s="82"/>
      <c r="F429" s="1"/>
      <c r="G429" s="1"/>
      <c r="H429" s="1"/>
      <c r="I429" s="1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478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1:36" s="11" customFormat="1" hidden="1" outlineLevel="3" x14ac:dyDescent="0.3">
      <c r="A430" s="1"/>
      <c r="B430" s="7"/>
      <c r="C430" s="122" t="e">
        <v>#N/A</v>
      </c>
      <c r="D430" s="7">
        <f t="shared" si="19"/>
        <v>16</v>
      </c>
      <c r="E430" s="82"/>
      <c r="F430" s="1"/>
      <c r="G430" s="1"/>
      <c r="H430" s="1"/>
      <c r="I430" s="1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478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1:36" s="11" customFormat="1" hidden="1" outlineLevel="3" x14ac:dyDescent="0.3">
      <c r="A431" s="1"/>
      <c r="B431" s="7"/>
      <c r="C431" s="122" t="e">
        <v>#N/A</v>
      </c>
      <c r="D431" s="7">
        <f t="shared" si="19"/>
        <v>17</v>
      </c>
      <c r="E431" s="82"/>
      <c r="F431" s="1"/>
      <c r="G431" s="1"/>
      <c r="H431" s="1"/>
      <c r="I431" s="1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478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1:36" s="11" customFormat="1" hidden="1" outlineLevel="3" x14ac:dyDescent="0.3">
      <c r="A432" s="1"/>
      <c r="B432" s="7"/>
      <c r="C432" s="122" t="e">
        <v>#N/A</v>
      </c>
      <c r="D432" s="7">
        <f t="shared" si="19"/>
        <v>18</v>
      </c>
      <c r="E432" s="82"/>
      <c r="F432" s="1"/>
      <c r="G432" s="1"/>
      <c r="H432" s="1"/>
      <c r="I432" s="1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478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1:36" s="11" customFormat="1" hidden="1" outlineLevel="3" x14ac:dyDescent="0.3">
      <c r="A433" s="1"/>
      <c r="B433" s="7"/>
      <c r="C433" s="122" t="e">
        <v>#N/A</v>
      </c>
      <c r="D433" s="7">
        <f t="shared" si="19"/>
        <v>19</v>
      </c>
      <c r="E433" s="82"/>
      <c r="F433" s="1"/>
      <c r="G433" s="1"/>
      <c r="H433" s="1"/>
      <c r="I433" s="1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478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1:36" s="11" customFormat="1" hidden="1" outlineLevel="3" x14ac:dyDescent="0.3">
      <c r="A434" s="1"/>
      <c r="B434" s="7"/>
      <c r="C434" s="122" t="e">
        <v>#N/A</v>
      </c>
      <c r="D434" s="7">
        <f t="shared" si="19"/>
        <v>20</v>
      </c>
      <c r="E434" s="82"/>
      <c r="F434" s="1"/>
      <c r="G434" s="1"/>
      <c r="H434" s="1"/>
      <c r="I434" s="1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478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1:36" s="11" customFormat="1" hidden="1" outlineLevel="3" x14ac:dyDescent="0.3">
      <c r="A435" s="1"/>
      <c r="B435" s="7"/>
      <c r="C435" s="122" t="e">
        <v>#N/A</v>
      </c>
      <c r="D435" s="7">
        <f t="shared" si="19"/>
        <v>21</v>
      </c>
      <c r="E435" s="82"/>
      <c r="F435" s="1"/>
      <c r="G435" s="1"/>
      <c r="H435" s="1"/>
      <c r="I435" s="1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478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1:36" s="11" customFormat="1" hidden="1" outlineLevel="3" x14ac:dyDescent="0.3">
      <c r="A436" s="1"/>
      <c r="B436" s="7"/>
      <c r="C436" s="122" t="e">
        <v>#N/A</v>
      </c>
      <c r="D436" s="7">
        <f t="shared" si="19"/>
        <v>22</v>
      </c>
      <c r="E436" s="82"/>
      <c r="F436" s="1"/>
      <c r="G436" s="1"/>
      <c r="H436" s="1"/>
      <c r="I436" s="1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478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1:36" s="11" customFormat="1" hidden="1" outlineLevel="3" x14ac:dyDescent="0.3">
      <c r="A437" s="1"/>
      <c r="B437" s="7"/>
      <c r="C437" s="122" t="e">
        <v>#N/A</v>
      </c>
      <c r="D437" s="7">
        <f t="shared" si="19"/>
        <v>23</v>
      </c>
      <c r="E437" s="82"/>
      <c r="F437" s="1"/>
      <c r="G437" s="1"/>
      <c r="H437" s="1"/>
      <c r="I437" s="1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478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1:36" s="11" customFormat="1" hidden="1" outlineLevel="3" x14ac:dyDescent="0.3">
      <c r="A438" s="1"/>
      <c r="B438" s="7"/>
      <c r="C438" s="122" t="e">
        <v>#N/A</v>
      </c>
      <c r="D438" s="7">
        <f t="shared" si="19"/>
        <v>24</v>
      </c>
      <c r="E438" s="82"/>
      <c r="F438" s="1"/>
      <c r="G438" s="1"/>
      <c r="H438" s="1"/>
      <c r="I438" s="1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478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1:36" s="11" customFormat="1" hidden="1" outlineLevel="3" x14ac:dyDescent="0.3">
      <c r="A439" s="1"/>
      <c r="B439" s="7"/>
      <c r="C439" s="122" t="e">
        <v>#N/A</v>
      </c>
      <c r="D439" s="7">
        <f t="shared" si="19"/>
        <v>25</v>
      </c>
      <c r="E439" s="82"/>
      <c r="F439" s="1"/>
      <c r="G439" s="1"/>
      <c r="H439" s="1"/>
      <c r="I439" s="1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478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1:36" s="11" customFormat="1" hidden="1" outlineLevel="3" x14ac:dyDescent="0.3">
      <c r="A440" s="1"/>
      <c r="B440" s="7"/>
      <c r="C440" s="122" t="e">
        <v>#N/A</v>
      </c>
      <c r="D440" s="7">
        <f t="shared" si="19"/>
        <v>26</v>
      </c>
      <c r="E440" s="82"/>
      <c r="F440" s="1"/>
      <c r="G440" s="1"/>
      <c r="H440" s="1"/>
      <c r="I440" s="1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478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1:36" s="11" customFormat="1" hidden="1" outlineLevel="3" x14ac:dyDescent="0.3">
      <c r="A441" s="1"/>
      <c r="B441" s="7"/>
      <c r="C441" s="122" t="e">
        <v>#N/A</v>
      </c>
      <c r="D441" s="7">
        <f t="shared" si="19"/>
        <v>27</v>
      </c>
      <c r="E441" s="82"/>
      <c r="F441" s="1"/>
      <c r="G441" s="1"/>
      <c r="H441" s="1"/>
      <c r="I441" s="1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478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1:36" s="11" customFormat="1" hidden="1" outlineLevel="3" x14ac:dyDescent="0.3">
      <c r="A442" s="1"/>
      <c r="B442" s="7"/>
      <c r="C442" s="122" t="e">
        <v>#N/A</v>
      </c>
      <c r="D442" s="7">
        <f t="shared" si="19"/>
        <v>28</v>
      </c>
      <c r="E442" s="82"/>
      <c r="F442" s="1"/>
      <c r="G442" s="1"/>
      <c r="H442" s="1"/>
      <c r="I442" s="1"/>
      <c r="J442" s="26"/>
      <c r="K442" s="1"/>
      <c r="L442" s="1"/>
      <c r="M442" s="1"/>
      <c r="N442" s="1"/>
      <c r="O442" s="1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478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1:36" s="11" customFormat="1" hidden="1" outlineLevel="3" x14ac:dyDescent="0.3">
      <c r="A443" s="1"/>
      <c r="B443" s="7"/>
      <c r="C443" s="122" t="e">
        <v>#N/A</v>
      </c>
      <c r="D443" s="7">
        <f t="shared" si="19"/>
        <v>29</v>
      </c>
      <c r="E443" s="82"/>
      <c r="F443" s="1"/>
      <c r="G443" s="1"/>
      <c r="H443" s="1"/>
      <c r="I443" s="1"/>
      <c r="J443" s="26"/>
      <c r="K443" s="1"/>
      <c r="L443" s="1"/>
      <c r="M443" s="1"/>
      <c r="N443" s="1"/>
      <c r="O443" s="1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478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1:36" s="11" customFormat="1" hidden="1" outlineLevel="3" x14ac:dyDescent="0.3">
      <c r="A444" s="1"/>
      <c r="B444" s="7"/>
      <c r="C444" s="122" t="e">
        <v>#N/A</v>
      </c>
      <c r="D444" s="7">
        <f t="shared" si="19"/>
        <v>30</v>
      </c>
      <c r="E444" s="82"/>
      <c r="F444" s="1"/>
      <c r="G444" s="1"/>
      <c r="H444" s="1"/>
      <c r="I444" s="1"/>
      <c r="J444" s="26"/>
      <c r="K444" s="1"/>
      <c r="L444" s="1"/>
      <c r="M444" s="1"/>
      <c r="N444" s="1"/>
      <c r="O444" s="1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478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1:36" s="11" customFormat="1" hidden="1" outlineLevel="3" x14ac:dyDescent="0.3">
      <c r="A445" s="1"/>
      <c r="B445" s="7"/>
      <c r="C445" s="122" t="e">
        <v>#N/A</v>
      </c>
      <c r="D445" s="7">
        <f t="shared" si="19"/>
        <v>31</v>
      </c>
      <c r="E445" s="82"/>
      <c r="F445" s="1"/>
      <c r="G445" s="1"/>
      <c r="H445" s="1"/>
      <c r="I445" s="1"/>
      <c r="J445" s="26"/>
      <c r="K445" s="1"/>
      <c r="L445" s="1"/>
      <c r="M445" s="1"/>
      <c r="N445" s="1"/>
      <c r="O445" s="1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478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1:36" s="11" customFormat="1" hidden="1" outlineLevel="3" x14ac:dyDescent="0.3">
      <c r="A446" s="1"/>
      <c r="B446" s="7"/>
      <c r="C446" s="122" t="e">
        <v>#N/A</v>
      </c>
      <c r="D446" s="7">
        <f t="shared" si="19"/>
        <v>32</v>
      </c>
      <c r="E446" s="82"/>
      <c r="F446" s="1"/>
      <c r="G446" s="1"/>
      <c r="H446" s="1"/>
      <c r="I446" s="1"/>
      <c r="J446" s="26"/>
      <c r="K446" s="1"/>
      <c r="L446" s="1"/>
      <c r="M446" s="1"/>
      <c r="N446" s="1"/>
      <c r="O446" s="1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478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1:36" s="11" customFormat="1" hidden="1" outlineLevel="3" x14ac:dyDescent="0.3">
      <c r="A447" s="1"/>
      <c r="B447" s="7"/>
      <c r="C447" s="122" t="e">
        <v>#N/A</v>
      </c>
      <c r="D447" s="7">
        <f t="shared" si="19"/>
        <v>33</v>
      </c>
      <c r="E447" s="82"/>
      <c r="F447" s="1"/>
      <c r="G447" s="1"/>
      <c r="H447" s="1"/>
      <c r="I447" s="1"/>
      <c r="J447" s="26"/>
      <c r="K447" s="1"/>
      <c r="L447" s="1"/>
      <c r="M447" s="1"/>
      <c r="N447" s="1"/>
      <c r="O447" s="1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478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1:36" s="11" customFormat="1" hidden="1" outlineLevel="3" x14ac:dyDescent="0.3">
      <c r="A448" s="1"/>
      <c r="B448" s="7"/>
      <c r="C448" s="122" t="e">
        <v>#N/A</v>
      </c>
      <c r="D448" s="7">
        <f t="shared" si="19"/>
        <v>34</v>
      </c>
      <c r="E448" s="82"/>
      <c r="F448" s="1"/>
      <c r="G448" s="1"/>
      <c r="H448" s="1"/>
      <c r="I448" s="1"/>
      <c r="J448" s="26"/>
      <c r="K448" s="1"/>
      <c r="L448" s="1"/>
      <c r="M448" s="1"/>
      <c r="N448" s="1"/>
      <c r="O448" s="1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478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1:36" s="11" customFormat="1" hidden="1" outlineLevel="3" x14ac:dyDescent="0.3">
      <c r="A449" s="1"/>
      <c r="B449" s="7"/>
      <c r="C449" s="122" t="e">
        <v>#N/A</v>
      </c>
      <c r="D449" s="7">
        <f t="shared" si="19"/>
        <v>35</v>
      </c>
      <c r="E449" s="82"/>
      <c r="F449" s="1"/>
      <c r="G449" s="1"/>
      <c r="H449" s="1"/>
      <c r="I449" s="1"/>
      <c r="J449" s="26"/>
      <c r="K449" s="1"/>
      <c r="L449" s="1"/>
      <c r="M449" s="1"/>
      <c r="N449" s="1"/>
      <c r="O449" s="1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478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1:36" s="11" customFormat="1" hidden="1" outlineLevel="3" x14ac:dyDescent="0.3">
      <c r="A450" s="1"/>
      <c r="B450" s="7"/>
      <c r="C450" s="122" t="e">
        <v>#N/A</v>
      </c>
      <c r="D450" s="7">
        <f t="shared" si="19"/>
        <v>36</v>
      </c>
      <c r="E450" s="82"/>
      <c r="F450" s="1"/>
      <c r="G450" s="1"/>
      <c r="H450" s="1"/>
      <c r="I450" s="1"/>
      <c r="J450" s="26"/>
      <c r="K450" s="1"/>
      <c r="L450" s="1"/>
      <c r="M450" s="1"/>
      <c r="N450" s="1"/>
      <c r="O450" s="1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478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1:36" s="11" customFormat="1" hidden="1" outlineLevel="3" x14ac:dyDescent="0.3">
      <c r="A451" s="1"/>
      <c r="B451" s="7"/>
      <c r="C451" s="122" t="e">
        <v>#N/A</v>
      </c>
      <c r="D451" s="7">
        <f t="shared" si="19"/>
        <v>37</v>
      </c>
      <c r="E451" s="82"/>
      <c r="F451" s="1"/>
      <c r="G451" s="1"/>
      <c r="H451" s="1"/>
      <c r="I451" s="1"/>
      <c r="J451" s="26"/>
      <c r="K451" s="1"/>
      <c r="L451" s="1"/>
      <c r="M451" s="1"/>
      <c r="N451" s="1"/>
      <c r="O451" s="1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478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1:36" s="11" customFormat="1" hidden="1" outlineLevel="3" x14ac:dyDescent="0.3">
      <c r="A452" s="1"/>
      <c r="B452" s="7"/>
      <c r="C452" s="122" t="e">
        <v>#N/A</v>
      </c>
      <c r="D452" s="7">
        <f t="shared" si="19"/>
        <v>38</v>
      </c>
      <c r="E452" s="82"/>
      <c r="F452" s="1"/>
      <c r="G452" s="1"/>
      <c r="H452" s="1"/>
      <c r="I452" s="1"/>
      <c r="J452" s="26"/>
      <c r="K452" s="1"/>
      <c r="L452" s="1"/>
      <c r="M452" s="1"/>
      <c r="N452" s="1"/>
      <c r="O452" s="1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478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1:36" s="11" customFormat="1" hidden="1" outlineLevel="3" x14ac:dyDescent="0.3">
      <c r="A453" s="1"/>
      <c r="B453" s="7"/>
      <c r="C453" s="122" t="e">
        <v>#N/A</v>
      </c>
      <c r="D453" s="7">
        <f t="shared" si="19"/>
        <v>39</v>
      </c>
      <c r="E453" s="82"/>
      <c r="F453" s="1"/>
      <c r="G453" s="1"/>
      <c r="H453" s="1"/>
      <c r="I453" s="1"/>
      <c r="J453" s="26"/>
      <c r="K453" s="1"/>
      <c r="L453" s="1"/>
      <c r="M453" s="1"/>
      <c r="N453" s="1"/>
      <c r="O453" s="1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478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1:36" s="11" customFormat="1" hidden="1" outlineLevel="3" x14ac:dyDescent="0.3">
      <c r="A454" s="1"/>
      <c r="B454" s="7"/>
      <c r="C454" s="122" t="e">
        <v>#N/A</v>
      </c>
      <c r="D454" s="7">
        <f t="shared" si="19"/>
        <v>40</v>
      </c>
      <c r="E454" s="82"/>
      <c r="F454" s="1"/>
      <c r="G454" s="1"/>
      <c r="H454" s="1"/>
      <c r="I454" s="1"/>
      <c r="J454" s="26"/>
      <c r="K454" s="1"/>
      <c r="L454" s="1"/>
      <c r="M454" s="1"/>
      <c r="N454" s="1"/>
      <c r="O454" s="1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478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1:36" s="11" customFormat="1" hidden="1" outlineLevel="3" x14ac:dyDescent="0.3">
      <c r="A455" s="1"/>
      <c r="B455" s="7"/>
      <c r="C455" s="7"/>
      <c r="D455" s="7"/>
      <c r="E455" s="82"/>
      <c r="F455" s="1"/>
      <c r="G455" s="1"/>
      <c r="H455" s="1"/>
      <c r="I455" s="1"/>
      <c r="J455" s="26"/>
      <c r="K455" s="1"/>
      <c r="L455" s="1"/>
      <c r="M455" s="1"/>
      <c r="N455" s="1"/>
      <c r="O455" s="1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478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1:36" s="11" customFormat="1" hidden="1" outlineLevel="3" x14ac:dyDescent="0.3">
      <c r="A456" s="1"/>
      <c r="B456" s="7"/>
      <c r="C456" s="116" t="s">
        <v>124</v>
      </c>
      <c r="D456" s="7"/>
      <c r="E456" s="82"/>
      <c r="F456" s="1"/>
      <c r="G456" s="1"/>
      <c r="H456" s="1"/>
      <c r="I456" s="1"/>
      <c r="J456" s="26"/>
      <c r="K456" s="1"/>
      <c r="L456" s="1"/>
      <c r="M456" s="1"/>
      <c r="N456" s="1"/>
      <c r="O456" s="1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478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1:36" s="11" customFormat="1" hidden="1" outlineLevel="3" x14ac:dyDescent="0.3">
      <c r="A457" s="1"/>
      <c r="B457" s="7"/>
      <c r="C457" s="117" t="s">
        <v>63</v>
      </c>
      <c r="D457" s="7" t="s">
        <v>125</v>
      </c>
      <c r="E457" s="82">
        <f>IF(C457=$E$175,1,0)</f>
        <v>1</v>
      </c>
      <c r="F457" s="1"/>
      <c r="G457" s="1"/>
      <c r="H457" s="1"/>
      <c r="I457" s="1"/>
      <c r="J457" s="26"/>
      <c r="K457" s="1"/>
      <c r="L457" s="1"/>
      <c r="M457" s="1"/>
      <c r="N457" s="1"/>
      <c r="O457" s="1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478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1:36" s="11" customFormat="1" hidden="1" outlineLevel="3" x14ac:dyDescent="0.3">
      <c r="A458" s="1"/>
      <c r="B458" s="7"/>
      <c r="C458" s="117" t="s">
        <v>703</v>
      </c>
      <c r="D458" s="7" t="s">
        <v>126</v>
      </c>
      <c r="E458" s="82">
        <f>IF(C458=$E$175,1,0)</f>
        <v>0</v>
      </c>
      <c r="F458" s="1"/>
      <c r="G458" s="1"/>
      <c r="H458" s="1"/>
      <c r="I458" s="1"/>
      <c r="J458" s="26"/>
      <c r="K458" s="1"/>
      <c r="L458" s="1"/>
      <c r="M458" s="1"/>
      <c r="N458" s="1"/>
      <c r="O458" s="1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478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1:36" s="11" customFormat="1" hidden="1" outlineLevel="3" x14ac:dyDescent="0.3">
      <c r="A459" s="1"/>
      <c r="B459" s="7"/>
      <c r="C459" s="117" t="s">
        <v>704</v>
      </c>
      <c r="D459" s="7"/>
      <c r="E459" s="82"/>
      <c r="F459" s="1"/>
      <c r="G459" s="1"/>
      <c r="H459" s="1"/>
      <c r="I459" s="1"/>
      <c r="J459" s="26"/>
      <c r="K459" s="1"/>
      <c r="L459" s="1"/>
      <c r="M459" s="1"/>
      <c r="N459" s="1"/>
      <c r="O459" s="1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478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1:36" s="11" customFormat="1" hidden="1" outlineLevel="3" x14ac:dyDescent="0.3">
      <c r="A460" s="1"/>
      <c r="B460" s="7"/>
      <c r="C460" s="117" t="s">
        <v>705</v>
      </c>
      <c r="D460" s="7"/>
      <c r="E460" s="82"/>
      <c r="F460" s="1"/>
      <c r="G460" s="1"/>
      <c r="H460" s="1"/>
      <c r="I460" s="1"/>
      <c r="J460" s="26"/>
      <c r="K460" s="1"/>
      <c r="L460" s="1"/>
      <c r="M460" s="1"/>
      <c r="N460" s="1"/>
      <c r="O460" s="1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478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1:36" s="11" customFormat="1" hidden="1" outlineLevel="3" x14ac:dyDescent="0.3">
      <c r="A461" s="1"/>
      <c r="B461" s="7"/>
      <c r="C461" s="117" t="s">
        <v>706</v>
      </c>
      <c r="D461" s="7"/>
      <c r="E461" s="82"/>
      <c r="F461" s="1"/>
      <c r="G461" s="1"/>
      <c r="H461" s="1"/>
      <c r="I461" s="1"/>
      <c r="J461" s="26"/>
      <c r="K461" s="1"/>
      <c r="L461" s="1"/>
      <c r="M461" s="1"/>
      <c r="N461" s="1"/>
      <c r="O461" s="1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478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1:36" s="11" customFormat="1" hidden="1" outlineLevel="3" x14ac:dyDescent="0.3">
      <c r="A462" s="1"/>
      <c r="B462" s="7"/>
      <c r="C462" s="117" t="s">
        <v>707</v>
      </c>
      <c r="D462" s="7"/>
      <c r="E462" s="82"/>
      <c r="F462" s="1"/>
      <c r="G462" s="1"/>
      <c r="H462" s="1"/>
      <c r="I462" s="1"/>
      <c r="J462" s="26"/>
      <c r="K462" s="1"/>
      <c r="L462" s="1"/>
      <c r="M462" s="1"/>
      <c r="N462" s="1"/>
      <c r="O462" s="1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478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1:36" s="11" customFormat="1" hidden="1" outlineLevel="3" x14ac:dyDescent="0.3">
      <c r="A463" s="1"/>
      <c r="B463" s="7"/>
      <c r="C463" s="117" t="s">
        <v>708</v>
      </c>
      <c r="D463" s="7"/>
      <c r="E463" s="82"/>
      <c r="F463" s="1"/>
      <c r="G463" s="1"/>
      <c r="H463" s="1"/>
      <c r="I463" s="1"/>
      <c r="J463" s="26"/>
      <c r="K463" s="1"/>
      <c r="L463" s="1"/>
      <c r="M463" s="1"/>
      <c r="N463" s="1"/>
      <c r="O463" s="1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478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1:36" s="11" customFormat="1" hidden="1" outlineLevel="3" x14ac:dyDescent="0.3">
      <c r="A464" s="1"/>
      <c r="B464" s="7"/>
      <c r="C464" s="117" t="s">
        <v>709</v>
      </c>
      <c r="D464" s="7"/>
      <c r="E464" s="82"/>
      <c r="F464" s="1"/>
      <c r="G464" s="1"/>
      <c r="H464" s="1"/>
      <c r="I464" s="1"/>
      <c r="J464" s="26"/>
      <c r="K464" s="1"/>
      <c r="L464" s="1"/>
      <c r="M464" s="1"/>
      <c r="N464" s="1"/>
      <c r="O464" s="1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478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1:36" s="11" customFormat="1" hidden="1" outlineLevel="3" x14ac:dyDescent="0.3">
      <c r="A465" s="1"/>
      <c r="B465" s="7"/>
      <c r="C465" s="117" t="s">
        <v>710</v>
      </c>
      <c r="D465" s="7"/>
      <c r="E465" s="82"/>
      <c r="F465" s="1"/>
      <c r="G465" s="1"/>
      <c r="H465" s="1"/>
      <c r="I465" s="1"/>
      <c r="J465" s="26"/>
      <c r="K465" s="1"/>
      <c r="L465" s="1"/>
      <c r="M465" s="1"/>
      <c r="N465" s="1"/>
      <c r="O465" s="1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478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1:36" s="11" customFormat="1" hidden="1" outlineLevel="3" x14ac:dyDescent="0.3">
      <c r="A466" s="1"/>
      <c r="B466" s="7"/>
      <c r="C466" s="117" t="s">
        <v>711</v>
      </c>
      <c r="D466" s="7"/>
      <c r="E466" s="82"/>
      <c r="F466" s="1"/>
      <c r="G466" s="1"/>
      <c r="H466" s="1"/>
      <c r="I466" s="1"/>
      <c r="J466" s="26"/>
      <c r="K466" s="1"/>
      <c r="L466" s="1"/>
      <c r="M466" s="1"/>
      <c r="N466" s="1"/>
      <c r="O466" s="1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478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1:36" s="11" customFormat="1" hidden="1" outlineLevel="3" x14ac:dyDescent="0.3">
      <c r="A467" s="1"/>
      <c r="B467" s="7"/>
      <c r="C467" s="117" t="s">
        <v>712</v>
      </c>
      <c r="D467" s="7"/>
      <c r="E467" s="82"/>
      <c r="F467" s="1"/>
      <c r="G467" s="1"/>
      <c r="H467" s="1"/>
      <c r="I467" s="1"/>
      <c r="J467" s="26"/>
      <c r="K467" s="1"/>
      <c r="L467" s="1"/>
      <c r="M467" s="1"/>
      <c r="N467" s="1"/>
      <c r="O467" s="1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478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1:36" s="11" customFormat="1" hidden="1" outlineLevel="3" x14ac:dyDescent="0.3">
      <c r="A468" s="1"/>
      <c r="B468" s="7"/>
      <c r="C468" s="117" t="s">
        <v>713</v>
      </c>
      <c r="D468" s="7"/>
      <c r="E468" s="82"/>
      <c r="F468" s="1"/>
      <c r="G468" s="1"/>
      <c r="H468" s="1"/>
      <c r="I468" s="1"/>
      <c r="J468" s="26"/>
      <c r="K468" s="1"/>
      <c r="L468" s="1"/>
      <c r="M468" s="1"/>
      <c r="N468" s="1"/>
      <c r="O468" s="1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478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1:36" s="11" customFormat="1" hidden="1" outlineLevel="3" x14ac:dyDescent="0.3">
      <c r="A469" s="1"/>
      <c r="B469" s="7"/>
      <c r="C469" s="117" t="s">
        <v>714</v>
      </c>
      <c r="D469" s="7"/>
      <c r="E469" s="82"/>
      <c r="F469" s="1"/>
      <c r="G469" s="1"/>
      <c r="H469" s="1"/>
      <c r="I469" s="1"/>
      <c r="J469" s="26"/>
      <c r="K469" s="1"/>
      <c r="L469" s="1"/>
      <c r="M469" s="1"/>
      <c r="N469" s="1"/>
      <c r="O469" s="1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478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1:36" s="11" customFormat="1" hidden="1" outlineLevel="3" x14ac:dyDescent="0.3">
      <c r="A470" s="1"/>
      <c r="B470" s="7"/>
      <c r="C470" s="117" t="s">
        <v>715</v>
      </c>
      <c r="D470" s="7"/>
      <c r="E470" s="82"/>
      <c r="F470" s="1"/>
      <c r="G470" s="1"/>
      <c r="H470" s="1"/>
      <c r="I470" s="1"/>
      <c r="J470" s="26"/>
      <c r="K470" s="1"/>
      <c r="L470" s="1"/>
      <c r="M470" s="1"/>
      <c r="N470" s="1"/>
      <c r="O470" s="1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478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1:36" s="11" customFormat="1" hidden="1" outlineLevel="3" x14ac:dyDescent="0.3">
      <c r="A471" s="1"/>
      <c r="B471" s="7"/>
      <c r="C471" s="117" t="s">
        <v>716</v>
      </c>
      <c r="D471" s="7"/>
      <c r="E471" s="82"/>
      <c r="F471" s="1"/>
      <c r="G471" s="1"/>
      <c r="H471" s="1"/>
      <c r="I471" s="1"/>
      <c r="J471" s="26"/>
      <c r="K471" s="1"/>
      <c r="L471" s="1"/>
      <c r="M471" s="1"/>
      <c r="N471" s="1"/>
      <c r="O471" s="1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478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1:36" s="11" customFormat="1" hidden="1" outlineLevel="3" x14ac:dyDescent="0.3">
      <c r="A472" s="1"/>
      <c r="B472" s="7"/>
      <c r="C472" s="117" t="s">
        <v>717</v>
      </c>
      <c r="D472" s="7"/>
      <c r="E472" s="82"/>
      <c r="F472" s="1"/>
      <c r="G472" s="1"/>
      <c r="H472" s="1"/>
      <c r="I472" s="1"/>
      <c r="J472" s="26"/>
      <c r="K472" s="1"/>
      <c r="L472" s="1"/>
      <c r="M472" s="1"/>
      <c r="N472" s="1"/>
      <c r="O472" s="1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478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1:36" s="11" customFormat="1" hidden="1" outlineLevel="3" x14ac:dyDescent="0.3">
      <c r="A473" s="1"/>
      <c r="B473" s="7"/>
      <c r="C473" s="117" t="s">
        <v>718</v>
      </c>
      <c r="D473" s="7"/>
      <c r="E473" s="82"/>
      <c r="F473" s="1"/>
      <c r="G473" s="1"/>
      <c r="H473" s="1"/>
      <c r="I473" s="1"/>
      <c r="J473" s="26"/>
      <c r="K473" s="1"/>
      <c r="L473" s="1"/>
      <c r="M473" s="1"/>
      <c r="N473" s="1"/>
      <c r="O473" s="1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478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1:36" s="11" customFormat="1" hidden="1" outlineLevel="3" x14ac:dyDescent="0.3">
      <c r="A474" s="1"/>
      <c r="B474" s="7"/>
      <c r="C474" s="117" t="s">
        <v>719</v>
      </c>
      <c r="D474" s="7"/>
      <c r="E474" s="82"/>
      <c r="F474" s="1"/>
      <c r="G474" s="1"/>
      <c r="H474" s="1"/>
      <c r="I474" s="1"/>
      <c r="J474" s="26"/>
      <c r="K474" s="1"/>
      <c r="L474" s="1"/>
      <c r="M474" s="1"/>
      <c r="N474" s="1"/>
      <c r="O474" s="1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478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1:36" s="11" customFormat="1" hidden="1" outlineLevel="3" x14ac:dyDescent="0.3">
      <c r="A475" s="1"/>
      <c r="B475" s="7"/>
      <c r="C475" s="117" t="s">
        <v>720</v>
      </c>
      <c r="D475" s="7"/>
      <c r="E475" s="82"/>
      <c r="F475" s="1"/>
      <c r="G475" s="1"/>
      <c r="H475" s="1"/>
      <c r="I475" s="1"/>
      <c r="J475" s="26"/>
      <c r="K475" s="1"/>
      <c r="L475" s="1"/>
      <c r="M475" s="1"/>
      <c r="N475" s="1"/>
      <c r="O475" s="1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478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1:36" s="11" customFormat="1" hidden="1" outlineLevel="3" x14ac:dyDescent="0.3">
      <c r="A476" s="1"/>
      <c r="B476" s="7"/>
      <c r="C476" s="117" t="s">
        <v>721</v>
      </c>
      <c r="D476" s="7"/>
      <c r="E476" s="82"/>
      <c r="F476" s="1"/>
      <c r="G476" s="1"/>
      <c r="H476" s="1"/>
      <c r="I476" s="1"/>
      <c r="J476" s="26"/>
      <c r="K476" s="1"/>
      <c r="L476" s="1"/>
      <c r="M476" s="1"/>
      <c r="N476" s="1"/>
      <c r="O476" s="1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478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1:36" s="11" customFormat="1" hidden="1" outlineLevel="3" x14ac:dyDescent="0.3">
      <c r="A477" s="1"/>
      <c r="B477" s="7"/>
      <c r="C477" s="117" t="s">
        <v>722</v>
      </c>
      <c r="D477" s="7"/>
      <c r="E477" s="82"/>
      <c r="F477" s="1"/>
      <c r="G477" s="1"/>
      <c r="H477" s="1"/>
      <c r="I477" s="1"/>
      <c r="J477" s="26"/>
      <c r="K477" s="1"/>
      <c r="L477" s="1"/>
      <c r="M477" s="1"/>
      <c r="N477" s="1"/>
      <c r="O477" s="1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478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1:36" s="11" customFormat="1" hidden="1" outlineLevel="3" x14ac:dyDescent="0.3">
      <c r="A478" s="1"/>
      <c r="B478" s="7"/>
      <c r="C478" s="117" t="s">
        <v>723</v>
      </c>
      <c r="D478" s="7"/>
      <c r="E478" s="82"/>
      <c r="F478" s="1"/>
      <c r="G478" s="1"/>
      <c r="H478" s="1"/>
      <c r="I478" s="1"/>
      <c r="J478" s="26"/>
      <c r="K478" s="1"/>
      <c r="L478" s="1"/>
      <c r="M478" s="1"/>
      <c r="N478" s="1"/>
      <c r="O478" s="1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478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1:36" s="11" customFormat="1" hidden="1" outlineLevel="3" x14ac:dyDescent="0.3">
      <c r="A479" s="1"/>
      <c r="B479" s="7"/>
      <c r="C479" s="117">
        <v>0</v>
      </c>
      <c r="D479" s="7"/>
      <c r="E479" s="82"/>
      <c r="F479" s="1"/>
      <c r="G479" s="1"/>
      <c r="H479" s="1"/>
      <c r="I479" s="1"/>
      <c r="J479" s="26"/>
      <c r="K479" s="1"/>
      <c r="L479" s="1"/>
      <c r="M479" s="1"/>
      <c r="N479" s="1"/>
      <c r="O479" s="1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478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1:36" s="11" customFormat="1" hidden="1" outlineLevel="3" x14ac:dyDescent="0.3">
      <c r="A480" s="1"/>
      <c r="B480" s="7"/>
      <c r="C480" s="117">
        <v>0</v>
      </c>
      <c r="D480" s="7"/>
      <c r="E480" s="82"/>
      <c r="F480" s="1"/>
      <c r="G480" s="1"/>
      <c r="H480" s="1"/>
      <c r="I480" s="1"/>
      <c r="J480" s="26"/>
      <c r="K480" s="1"/>
      <c r="L480" s="1"/>
      <c r="M480" s="1"/>
      <c r="N480" s="1"/>
      <c r="O480" s="1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478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1:36" s="11" customFormat="1" hidden="1" outlineLevel="3" x14ac:dyDescent="0.3">
      <c r="A481" s="1"/>
      <c r="B481" s="7"/>
      <c r="C481" s="117">
        <v>0</v>
      </c>
      <c r="D481" s="7"/>
      <c r="E481" s="82"/>
      <c r="F481" s="1"/>
      <c r="G481" s="1"/>
      <c r="H481" s="1"/>
      <c r="I481" s="1"/>
      <c r="J481" s="26"/>
      <c r="K481" s="1"/>
      <c r="L481" s="1"/>
      <c r="M481" s="1"/>
      <c r="N481" s="1"/>
      <c r="O481" s="1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478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1:36" s="11" customFormat="1" hidden="1" outlineLevel="3" x14ac:dyDescent="0.3">
      <c r="A482" s="1"/>
      <c r="B482" s="7"/>
      <c r="C482" s="117">
        <v>0</v>
      </c>
      <c r="D482" s="7"/>
      <c r="E482" s="82"/>
      <c r="F482" s="1"/>
      <c r="G482" s="1"/>
      <c r="H482" s="1"/>
      <c r="I482" s="1"/>
      <c r="J482" s="26"/>
      <c r="K482" s="1"/>
      <c r="L482" s="1"/>
      <c r="M482" s="1"/>
      <c r="N482" s="1"/>
      <c r="O482" s="1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478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1:36" s="11" customFormat="1" hidden="1" outlineLevel="3" x14ac:dyDescent="0.3">
      <c r="A483" s="1"/>
      <c r="B483" s="7"/>
      <c r="C483" s="117">
        <v>0</v>
      </c>
      <c r="D483" s="7"/>
      <c r="E483" s="82"/>
      <c r="F483" s="1"/>
      <c r="G483" s="1"/>
      <c r="H483" s="1"/>
      <c r="I483" s="1"/>
      <c r="J483" s="26"/>
      <c r="K483" s="1"/>
      <c r="L483" s="1"/>
      <c r="M483" s="1"/>
      <c r="N483" s="1"/>
      <c r="O483" s="1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478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1:36" s="11" customFormat="1" hidden="1" outlineLevel="3" x14ac:dyDescent="0.3">
      <c r="A484" s="1"/>
      <c r="B484" s="7"/>
      <c r="C484" s="117">
        <v>0</v>
      </c>
      <c r="D484" s="7"/>
      <c r="E484" s="82"/>
      <c r="F484" s="1"/>
      <c r="G484" s="1"/>
      <c r="H484" s="1"/>
      <c r="I484" s="1"/>
      <c r="J484" s="26"/>
      <c r="K484" s="1"/>
      <c r="L484" s="1"/>
      <c r="M484" s="1"/>
      <c r="N484" s="1"/>
      <c r="O484" s="1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478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1:36" s="11" customFormat="1" hidden="1" outlineLevel="3" x14ac:dyDescent="0.3">
      <c r="A485" s="1"/>
      <c r="B485" s="7"/>
      <c r="C485" s="117">
        <v>0</v>
      </c>
      <c r="D485" s="7"/>
      <c r="E485" s="82"/>
      <c r="F485" s="1"/>
      <c r="G485" s="1"/>
      <c r="H485" s="1"/>
      <c r="I485" s="1"/>
      <c r="J485" s="26"/>
      <c r="K485" s="1"/>
      <c r="L485" s="1"/>
      <c r="M485" s="1"/>
      <c r="N485" s="1"/>
      <c r="O485" s="1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478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1:36" s="11" customFormat="1" hidden="1" outlineLevel="3" x14ac:dyDescent="0.3">
      <c r="A486" s="1"/>
      <c r="B486" s="7"/>
      <c r="C486" s="117">
        <v>0</v>
      </c>
      <c r="D486" s="7"/>
      <c r="E486" s="82"/>
      <c r="F486" s="1"/>
      <c r="G486" s="1"/>
      <c r="H486" s="1"/>
      <c r="I486" s="1"/>
      <c r="J486" s="26"/>
      <c r="K486" s="1"/>
      <c r="L486" s="1"/>
      <c r="M486" s="1"/>
      <c r="N486" s="1"/>
      <c r="O486" s="1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478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1:36" s="11" customFormat="1" hidden="1" outlineLevel="3" x14ac:dyDescent="0.3">
      <c r="A487" s="1"/>
      <c r="B487" s="7"/>
      <c r="C487" s="117">
        <v>0</v>
      </c>
      <c r="D487" s="7"/>
      <c r="E487" s="82"/>
      <c r="F487" s="1"/>
      <c r="G487" s="1"/>
      <c r="H487" s="1"/>
      <c r="I487" s="1"/>
      <c r="J487" s="26"/>
      <c r="K487" s="1"/>
      <c r="L487" s="1"/>
      <c r="M487" s="1"/>
      <c r="N487" s="1"/>
      <c r="O487" s="1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478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1:36" s="11" customFormat="1" hidden="1" outlineLevel="3" x14ac:dyDescent="0.3">
      <c r="A488" s="1"/>
      <c r="B488" s="7"/>
      <c r="C488" s="117">
        <v>0</v>
      </c>
      <c r="D488" s="7"/>
      <c r="E488" s="82"/>
      <c r="F488" s="1"/>
      <c r="G488" s="1"/>
      <c r="H488" s="1"/>
      <c r="I488" s="1"/>
      <c r="J488" s="26"/>
      <c r="K488" s="1"/>
      <c r="L488" s="1"/>
      <c r="M488" s="1"/>
      <c r="N488" s="1"/>
      <c r="O488" s="1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478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1:36" s="11" customFormat="1" hidden="1" outlineLevel="3" x14ac:dyDescent="0.3">
      <c r="A489" s="1"/>
      <c r="B489" s="7"/>
      <c r="C489" s="117">
        <v>0</v>
      </c>
      <c r="D489" s="7"/>
      <c r="E489" s="82"/>
      <c r="F489" s="1"/>
      <c r="G489" s="1"/>
      <c r="H489" s="1"/>
      <c r="I489" s="1"/>
      <c r="J489" s="26"/>
      <c r="K489" s="1"/>
      <c r="L489" s="1"/>
      <c r="M489" s="1"/>
      <c r="N489" s="1"/>
      <c r="O489" s="1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478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1:36" s="11" customFormat="1" hidden="1" outlineLevel="3" x14ac:dyDescent="0.3">
      <c r="A490" s="1"/>
      <c r="B490" s="7"/>
      <c r="C490" s="117">
        <v>0</v>
      </c>
      <c r="D490" s="7"/>
      <c r="E490" s="82"/>
      <c r="F490" s="1"/>
      <c r="G490" s="1"/>
      <c r="H490" s="1"/>
      <c r="I490" s="1"/>
      <c r="J490" s="26"/>
      <c r="K490" s="1"/>
      <c r="L490" s="1"/>
      <c r="M490" s="1"/>
      <c r="N490" s="1"/>
      <c r="O490" s="1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478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1:36" s="11" customFormat="1" hidden="1" outlineLevel="3" x14ac:dyDescent="0.3">
      <c r="A491" s="1"/>
      <c r="B491" s="7"/>
      <c r="C491" s="117">
        <v>0</v>
      </c>
      <c r="D491" s="7"/>
      <c r="E491" s="82"/>
      <c r="F491" s="1"/>
      <c r="G491" s="1"/>
      <c r="H491" s="1"/>
      <c r="I491" s="1"/>
      <c r="J491" s="26"/>
      <c r="K491" s="1"/>
      <c r="L491" s="1"/>
      <c r="M491" s="1"/>
      <c r="N491" s="1"/>
      <c r="O491" s="1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478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1:36" s="11" customFormat="1" hidden="1" outlineLevel="3" x14ac:dyDescent="0.3">
      <c r="A492" s="1"/>
      <c r="B492" s="7"/>
      <c r="C492" s="117">
        <v>0</v>
      </c>
      <c r="D492" s="7"/>
      <c r="E492" s="82"/>
      <c r="F492" s="1"/>
      <c r="G492" s="1"/>
      <c r="H492" s="1"/>
      <c r="I492" s="1"/>
      <c r="J492" s="26"/>
      <c r="K492" s="1"/>
      <c r="L492" s="1"/>
      <c r="M492" s="1"/>
      <c r="N492" s="1"/>
      <c r="O492" s="1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478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1:36" s="11" customFormat="1" hidden="1" outlineLevel="3" x14ac:dyDescent="0.3">
      <c r="A493" s="1"/>
      <c r="B493" s="7"/>
      <c r="C493" s="117" t="s">
        <v>724</v>
      </c>
      <c r="D493" s="7"/>
      <c r="E493" s="82"/>
      <c r="F493" s="1"/>
      <c r="G493" s="1"/>
      <c r="H493" s="1"/>
      <c r="I493" s="1"/>
      <c r="J493" s="26"/>
      <c r="K493" s="1"/>
      <c r="L493" s="1"/>
      <c r="M493" s="1"/>
      <c r="N493" s="1"/>
      <c r="O493" s="1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478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1:36" s="11" customFormat="1" hidden="1" outlineLevel="3" x14ac:dyDescent="0.3">
      <c r="A494" s="1"/>
      <c r="B494" s="7"/>
      <c r="C494" s="117" t="s">
        <v>43</v>
      </c>
      <c r="D494" s="7"/>
      <c r="E494" s="82"/>
      <c r="F494" s="1"/>
      <c r="G494" s="1"/>
      <c r="H494" s="1"/>
      <c r="I494" s="1"/>
      <c r="J494" s="26"/>
      <c r="K494" s="1"/>
      <c r="L494" s="1"/>
      <c r="M494" s="1"/>
      <c r="N494" s="1"/>
      <c r="O494" s="1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478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1:36" s="11" customFormat="1" hidden="1" outlineLevel="3" x14ac:dyDescent="0.3">
      <c r="A495" s="1"/>
      <c r="B495" s="7"/>
      <c r="C495" s="117" t="s">
        <v>155</v>
      </c>
      <c r="D495" s="7"/>
      <c r="E495" s="82"/>
      <c r="F495" s="1"/>
      <c r="G495" s="1"/>
      <c r="H495" s="1"/>
      <c r="I495" s="1"/>
      <c r="J495" s="26"/>
      <c r="K495" s="1"/>
      <c r="L495" s="1"/>
      <c r="M495" s="1"/>
      <c r="N495" s="1"/>
      <c r="O495" s="1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478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1:36" s="11" customFormat="1" hidden="1" outlineLevel="3" x14ac:dyDescent="0.3">
      <c r="A496" s="1"/>
      <c r="B496" s="7"/>
      <c r="C496" s="117" t="e">
        <v>#REF!</v>
      </c>
      <c r="D496" s="7"/>
      <c r="E496" s="82"/>
      <c r="F496" s="1"/>
      <c r="G496" s="1"/>
      <c r="H496" s="1"/>
      <c r="I496" s="1"/>
      <c r="J496" s="26"/>
      <c r="K496" s="1"/>
      <c r="L496" s="1"/>
      <c r="M496" s="1"/>
      <c r="N496" s="1"/>
      <c r="O496" s="1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478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1:36" s="11" customFormat="1" hidden="1" outlineLevel="3" x14ac:dyDescent="0.3">
      <c r="A497" s="1"/>
      <c r="B497" s="7"/>
      <c r="C497" s="7"/>
      <c r="D497" s="7"/>
      <c r="E497" s="82"/>
      <c r="F497" s="1"/>
      <c r="G497" s="1"/>
      <c r="H497" s="1"/>
      <c r="I497" s="1"/>
      <c r="J497" s="26"/>
      <c r="K497" s="1"/>
      <c r="L497" s="1"/>
      <c r="M497" s="1"/>
      <c r="N497" s="1"/>
      <c r="O497" s="1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478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1:36" s="11" customFormat="1" hidden="1" outlineLevel="3" x14ac:dyDescent="0.3">
      <c r="A498" s="1"/>
      <c r="B498" s="7"/>
      <c r="C498" s="116" t="s">
        <v>127</v>
      </c>
      <c r="D498" s="7"/>
      <c r="E498" s="82"/>
      <c r="F498" s="1"/>
      <c r="G498" s="1"/>
      <c r="H498" s="1"/>
      <c r="I498" s="1"/>
      <c r="J498" s="26"/>
      <c r="K498" s="1"/>
      <c r="L498" s="1"/>
      <c r="M498" s="1"/>
      <c r="N498" s="1"/>
      <c r="O498" s="1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478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1:36" s="11" customFormat="1" hidden="1" outlineLevel="3" x14ac:dyDescent="0.3">
      <c r="A499" s="1"/>
      <c r="B499" s="7"/>
      <c r="C499" s="117"/>
      <c r="D499" s="7">
        <v>1</v>
      </c>
      <c r="E499" s="82"/>
      <c r="F499" s="1"/>
      <c r="G499" s="1"/>
      <c r="H499" s="1"/>
      <c r="I499" s="1"/>
      <c r="J499" s="26"/>
      <c r="K499" s="1"/>
      <c r="L499" s="1"/>
      <c r="M499" s="1"/>
      <c r="N499" s="1"/>
      <c r="O499" s="1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478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1:36" s="11" customFormat="1" hidden="1" outlineLevel="3" x14ac:dyDescent="0.3">
      <c r="A500" s="1"/>
      <c r="B500" s="7"/>
      <c r="C500" s="117"/>
      <c r="D500" s="7">
        <f t="shared" ref="D500:D510" si="20">D499+1</f>
        <v>2</v>
      </c>
      <c r="E500" s="82"/>
      <c r="F500" s="1"/>
      <c r="G500" s="1"/>
      <c r="H500" s="1"/>
      <c r="I500" s="1"/>
      <c r="J500" s="26"/>
      <c r="K500" s="1"/>
      <c r="L500" s="1"/>
      <c r="M500" s="1"/>
      <c r="N500" s="1"/>
      <c r="O500" s="1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478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1:36" s="11" customFormat="1" hidden="1" outlineLevel="3" x14ac:dyDescent="0.3">
      <c r="A501" s="1"/>
      <c r="B501" s="7"/>
      <c r="C501" s="117"/>
      <c r="D501" s="7">
        <f t="shared" si="20"/>
        <v>3</v>
      </c>
      <c r="E501" s="82"/>
      <c r="F501" s="1"/>
      <c r="G501" s="1"/>
      <c r="H501" s="1"/>
      <c r="I501" s="1"/>
      <c r="J501" s="26"/>
      <c r="K501" s="1"/>
      <c r="L501" s="1"/>
      <c r="M501" s="1"/>
      <c r="N501" s="1"/>
      <c r="O501" s="1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478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1:36" s="11" customFormat="1" hidden="1" outlineLevel="3" x14ac:dyDescent="0.3">
      <c r="A502" s="1"/>
      <c r="B502" s="7"/>
      <c r="C502" s="117"/>
      <c r="D502" s="7">
        <f t="shared" si="20"/>
        <v>4</v>
      </c>
      <c r="E502" s="82"/>
      <c r="F502" s="1"/>
      <c r="G502" s="1"/>
      <c r="H502" s="1"/>
      <c r="I502" s="1"/>
      <c r="J502" s="26"/>
      <c r="K502" s="1"/>
      <c r="L502" s="1"/>
      <c r="M502" s="1"/>
      <c r="N502" s="1"/>
      <c r="O502" s="1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478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1:36" s="11" customFormat="1" hidden="1" outlineLevel="3" x14ac:dyDescent="0.3">
      <c r="A503" s="1"/>
      <c r="B503" s="7"/>
      <c r="C503" s="117"/>
      <c r="D503" s="7">
        <f t="shared" si="20"/>
        <v>5</v>
      </c>
      <c r="E503" s="82"/>
      <c r="F503" s="1"/>
      <c r="G503" s="1"/>
      <c r="H503" s="1"/>
      <c r="I503" s="1"/>
      <c r="J503" s="26"/>
      <c r="K503" s="1"/>
      <c r="L503" s="1"/>
      <c r="M503" s="1"/>
      <c r="N503" s="1"/>
      <c r="O503" s="1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478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1:36" s="11" customFormat="1" hidden="1" outlineLevel="3" x14ac:dyDescent="0.3">
      <c r="A504" s="1"/>
      <c r="B504" s="7"/>
      <c r="C504" s="117"/>
      <c r="D504" s="7">
        <f t="shared" si="20"/>
        <v>6</v>
      </c>
      <c r="E504" s="82"/>
      <c r="F504" s="1"/>
      <c r="G504" s="1"/>
      <c r="H504" s="1"/>
      <c r="I504" s="1"/>
      <c r="J504" s="26"/>
      <c r="K504" s="1"/>
      <c r="L504" s="1"/>
      <c r="M504" s="1"/>
      <c r="N504" s="1"/>
      <c r="O504" s="1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478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1:36" s="11" customFormat="1" hidden="1" outlineLevel="3" x14ac:dyDescent="0.3">
      <c r="A505" s="1"/>
      <c r="B505" s="7"/>
      <c r="C505" s="117"/>
      <c r="D505" s="7">
        <f t="shared" si="20"/>
        <v>7</v>
      </c>
      <c r="E505" s="82"/>
      <c r="F505" s="1"/>
      <c r="G505" s="1"/>
      <c r="H505" s="1"/>
      <c r="I505" s="1"/>
      <c r="J505" s="26"/>
      <c r="K505" s="1"/>
      <c r="L505" s="1"/>
      <c r="M505" s="1"/>
      <c r="N505" s="1"/>
      <c r="O505" s="1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478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1:36" s="11" customFormat="1" hidden="1" outlineLevel="3" x14ac:dyDescent="0.3">
      <c r="A506" s="1"/>
      <c r="B506" s="7"/>
      <c r="C506" s="117"/>
      <c r="D506" s="7">
        <f t="shared" si="20"/>
        <v>8</v>
      </c>
      <c r="E506" s="82"/>
      <c r="F506" s="1"/>
      <c r="G506" s="1"/>
      <c r="H506" s="1"/>
      <c r="I506" s="1"/>
      <c r="J506" s="26"/>
      <c r="K506" s="1"/>
      <c r="L506" s="1"/>
      <c r="M506" s="1"/>
      <c r="N506" s="1"/>
      <c r="O506" s="1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478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1:36" s="11" customFormat="1" hidden="1" outlineLevel="3" x14ac:dyDescent="0.3">
      <c r="A507" s="1"/>
      <c r="B507" s="7"/>
      <c r="C507" s="117"/>
      <c r="D507" s="7">
        <f t="shared" si="20"/>
        <v>9</v>
      </c>
      <c r="E507" s="82"/>
      <c r="F507" s="1"/>
      <c r="G507" s="1"/>
      <c r="H507" s="1"/>
      <c r="I507" s="1"/>
      <c r="J507" s="26"/>
      <c r="K507" s="1"/>
      <c r="L507" s="1"/>
      <c r="M507" s="1"/>
      <c r="N507" s="1"/>
      <c r="O507" s="1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478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1:36" s="11" customFormat="1" hidden="1" outlineLevel="3" x14ac:dyDescent="0.3">
      <c r="A508" s="1"/>
      <c r="B508" s="7"/>
      <c r="C508" s="117"/>
      <c r="D508" s="7">
        <f t="shared" si="20"/>
        <v>10</v>
      </c>
      <c r="E508" s="82"/>
      <c r="F508" s="1"/>
      <c r="G508" s="1"/>
      <c r="H508" s="1"/>
      <c r="I508" s="1"/>
      <c r="J508" s="26"/>
      <c r="K508" s="1"/>
      <c r="L508" s="1"/>
      <c r="M508" s="1"/>
      <c r="N508" s="1"/>
      <c r="O508" s="1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478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1:36" s="11" customFormat="1" hidden="1" outlineLevel="3" x14ac:dyDescent="0.3">
      <c r="A509" s="1"/>
      <c r="B509" s="7"/>
      <c r="C509" s="117"/>
      <c r="D509" s="7">
        <f t="shared" si="20"/>
        <v>11</v>
      </c>
      <c r="E509" s="82"/>
      <c r="F509" s="1"/>
      <c r="G509" s="1"/>
      <c r="H509" s="1"/>
      <c r="I509" s="1"/>
      <c r="J509" s="26"/>
      <c r="K509" s="1"/>
      <c r="L509" s="1"/>
      <c r="M509" s="1"/>
      <c r="N509" s="1"/>
      <c r="O509" s="1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478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1:36" s="11" customFormat="1" hidden="1" outlineLevel="3" x14ac:dyDescent="0.3">
      <c r="A510" s="1"/>
      <c r="B510" s="7"/>
      <c r="C510" s="117"/>
      <c r="D510" s="7">
        <f t="shared" si="20"/>
        <v>12</v>
      </c>
      <c r="E510" s="82"/>
      <c r="F510" s="1"/>
      <c r="G510" s="1"/>
      <c r="H510" s="1"/>
      <c r="I510" s="1"/>
      <c r="J510" s="26"/>
      <c r="K510" s="1"/>
      <c r="L510" s="1"/>
      <c r="M510" s="1"/>
      <c r="N510" s="1"/>
      <c r="O510" s="1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478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1:36" s="11" customFormat="1" hidden="1" outlineLevel="3" x14ac:dyDescent="0.3">
      <c r="A511" s="1"/>
      <c r="B511" s="7"/>
      <c r="C511" s="7"/>
      <c r="D511" s="7"/>
      <c r="E511" s="82"/>
      <c r="F511" s="1"/>
      <c r="G511" s="1"/>
      <c r="H511" s="1"/>
      <c r="I511" s="1"/>
      <c r="J511" s="26"/>
      <c r="K511" s="1"/>
      <c r="L511" s="1"/>
      <c r="M511" s="1"/>
      <c r="N511" s="1"/>
      <c r="O511" s="1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478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1:36" s="11" customFormat="1" hidden="1" outlineLevel="3" x14ac:dyDescent="0.3">
      <c r="A512" s="1"/>
      <c r="B512" s="7"/>
      <c r="C512" s="116" t="s">
        <v>128</v>
      </c>
      <c r="D512" s="7"/>
      <c r="E512" s="82"/>
      <c r="F512" s="1"/>
      <c r="G512" s="1"/>
      <c r="H512" s="1"/>
      <c r="I512" s="1"/>
      <c r="J512" s="26"/>
      <c r="K512" s="1"/>
      <c r="L512" s="1"/>
      <c r="M512" s="1"/>
      <c r="N512" s="1"/>
      <c r="O512" s="1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478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1:36" s="11" customFormat="1" hidden="1" outlineLevel="3" x14ac:dyDescent="0.3">
      <c r="A513" s="1"/>
      <c r="B513" s="7"/>
      <c r="C513" s="117"/>
      <c r="D513" s="7">
        <v>1</v>
      </c>
      <c r="E513" s="82"/>
      <c r="F513" s="1"/>
      <c r="G513" s="1"/>
      <c r="H513" s="1"/>
      <c r="I513" s="1"/>
      <c r="J513" s="26"/>
      <c r="K513" s="1"/>
      <c r="L513" s="1"/>
      <c r="M513" s="1"/>
      <c r="N513" s="1"/>
      <c r="O513" s="1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478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1:36" s="11" customFormat="1" hidden="1" outlineLevel="3" x14ac:dyDescent="0.3">
      <c r="A514" s="1"/>
      <c r="B514" s="7"/>
      <c r="C514" s="117"/>
      <c r="D514" s="7">
        <f t="shared" ref="D514:D524" si="21">D513+1</f>
        <v>2</v>
      </c>
      <c r="E514" s="82"/>
      <c r="F514" s="1"/>
      <c r="G514" s="1"/>
      <c r="H514" s="1"/>
      <c r="I514" s="1"/>
      <c r="J514" s="26"/>
      <c r="K514" s="1"/>
      <c r="L514" s="1"/>
      <c r="M514" s="1"/>
      <c r="N514" s="1"/>
      <c r="O514" s="1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478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1:36" s="11" customFormat="1" hidden="1" outlineLevel="3" x14ac:dyDescent="0.3">
      <c r="A515" s="1"/>
      <c r="B515" s="7"/>
      <c r="C515" s="117"/>
      <c r="D515" s="7">
        <f t="shared" si="21"/>
        <v>3</v>
      </c>
      <c r="E515" s="82"/>
      <c r="F515" s="1"/>
      <c r="G515" s="1"/>
      <c r="H515" s="1"/>
      <c r="I515" s="1"/>
      <c r="J515" s="26"/>
      <c r="K515" s="1"/>
      <c r="L515" s="1"/>
      <c r="M515" s="1"/>
      <c r="N515" s="1"/>
      <c r="O515" s="1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478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1:36" s="11" customFormat="1" hidden="1" outlineLevel="3" x14ac:dyDescent="0.3">
      <c r="A516" s="1"/>
      <c r="B516" s="7"/>
      <c r="C516" s="117"/>
      <c r="D516" s="7">
        <f t="shared" si="21"/>
        <v>4</v>
      </c>
      <c r="E516" s="82"/>
      <c r="F516" s="1"/>
      <c r="G516" s="1"/>
      <c r="H516" s="1"/>
      <c r="I516" s="1"/>
      <c r="J516" s="26"/>
      <c r="K516" s="1"/>
      <c r="L516" s="1"/>
      <c r="M516" s="1"/>
      <c r="N516" s="1"/>
      <c r="O516" s="1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478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1:36" s="11" customFormat="1" hidden="1" outlineLevel="3" x14ac:dyDescent="0.3">
      <c r="A517" s="1"/>
      <c r="B517" s="7"/>
      <c r="C517" s="117"/>
      <c r="D517" s="7">
        <f t="shared" si="21"/>
        <v>5</v>
      </c>
      <c r="E517" s="82"/>
      <c r="F517" s="1"/>
      <c r="G517" s="1"/>
      <c r="H517" s="1"/>
      <c r="I517" s="1"/>
      <c r="J517" s="26"/>
      <c r="K517" s="1"/>
      <c r="L517" s="1"/>
      <c r="M517" s="1"/>
      <c r="N517" s="1"/>
      <c r="O517" s="1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478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1:36" s="11" customFormat="1" hidden="1" outlineLevel="3" x14ac:dyDescent="0.3">
      <c r="A518" s="1"/>
      <c r="B518" s="7"/>
      <c r="C518" s="117"/>
      <c r="D518" s="7">
        <f t="shared" si="21"/>
        <v>6</v>
      </c>
      <c r="E518" s="82"/>
      <c r="F518" s="1"/>
      <c r="G518" s="1"/>
      <c r="H518" s="1"/>
      <c r="I518" s="1"/>
      <c r="J518" s="26"/>
      <c r="K518" s="1"/>
      <c r="L518" s="1"/>
      <c r="M518" s="1"/>
      <c r="N518" s="1"/>
      <c r="O518" s="1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478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1:36" s="11" customFormat="1" hidden="1" outlineLevel="3" x14ac:dyDescent="0.3">
      <c r="A519" s="1"/>
      <c r="B519" s="7"/>
      <c r="C519" s="117"/>
      <c r="D519" s="7">
        <f t="shared" si="21"/>
        <v>7</v>
      </c>
      <c r="E519" s="82"/>
      <c r="F519" s="1"/>
      <c r="G519" s="1"/>
      <c r="H519" s="1"/>
      <c r="I519" s="1"/>
      <c r="J519" s="26"/>
      <c r="K519" s="1"/>
      <c r="L519" s="1"/>
      <c r="M519" s="1"/>
      <c r="N519" s="1"/>
      <c r="O519" s="1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478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1:36" s="11" customFormat="1" hidden="1" outlineLevel="3" x14ac:dyDescent="0.3">
      <c r="A520" s="1"/>
      <c r="B520" s="7"/>
      <c r="C520" s="117"/>
      <c r="D520" s="7">
        <f t="shared" si="21"/>
        <v>8</v>
      </c>
      <c r="E520" s="82"/>
      <c r="F520" s="1"/>
      <c r="G520" s="1"/>
      <c r="H520" s="1"/>
      <c r="I520" s="1"/>
      <c r="J520" s="26"/>
      <c r="K520" s="1"/>
      <c r="L520" s="1"/>
      <c r="M520" s="1"/>
      <c r="N520" s="1"/>
      <c r="O520" s="1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478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1:36" s="11" customFormat="1" hidden="1" outlineLevel="3" x14ac:dyDescent="0.3">
      <c r="A521" s="1"/>
      <c r="B521" s="7"/>
      <c r="C521" s="117"/>
      <c r="D521" s="7">
        <f t="shared" si="21"/>
        <v>9</v>
      </c>
      <c r="E521" s="82"/>
      <c r="F521" s="1"/>
      <c r="G521" s="1"/>
      <c r="H521" s="1"/>
      <c r="I521" s="1"/>
      <c r="J521" s="26"/>
      <c r="K521" s="1"/>
      <c r="L521" s="1"/>
      <c r="M521" s="1"/>
      <c r="N521" s="1"/>
      <c r="O521" s="1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478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1:36" s="11" customFormat="1" hidden="1" outlineLevel="3" x14ac:dyDescent="0.3">
      <c r="A522" s="1"/>
      <c r="B522" s="7"/>
      <c r="C522" s="117"/>
      <c r="D522" s="7">
        <f t="shared" si="21"/>
        <v>10</v>
      </c>
      <c r="E522" s="82"/>
      <c r="F522" s="1"/>
      <c r="G522" s="1"/>
      <c r="H522" s="1"/>
      <c r="I522" s="1"/>
      <c r="J522" s="26"/>
      <c r="K522" s="1"/>
      <c r="L522" s="1"/>
      <c r="M522" s="1"/>
      <c r="N522" s="1"/>
      <c r="O522" s="1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478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1:36" s="11" customFormat="1" hidden="1" outlineLevel="3" x14ac:dyDescent="0.3">
      <c r="A523" s="1"/>
      <c r="B523" s="7"/>
      <c r="C523" s="117"/>
      <c r="D523" s="7">
        <f t="shared" si="21"/>
        <v>11</v>
      </c>
      <c r="E523" s="82"/>
      <c r="F523" s="1"/>
      <c r="G523" s="1"/>
      <c r="H523" s="1"/>
      <c r="I523" s="1"/>
      <c r="J523" s="26"/>
      <c r="K523" s="1"/>
      <c r="L523" s="1"/>
      <c r="M523" s="1"/>
      <c r="N523" s="1"/>
      <c r="O523" s="1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478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1:36" s="11" customFormat="1" hidden="1" outlineLevel="3" x14ac:dyDescent="0.3">
      <c r="A524" s="1"/>
      <c r="B524" s="7"/>
      <c r="C524" s="117"/>
      <c r="D524" s="7">
        <f t="shared" si="21"/>
        <v>12</v>
      </c>
      <c r="E524" s="82"/>
      <c r="F524" s="1"/>
      <c r="G524" s="1"/>
      <c r="H524" s="1"/>
      <c r="I524" s="1"/>
      <c r="J524" s="26"/>
      <c r="K524" s="1"/>
      <c r="L524" s="1"/>
      <c r="M524" s="1"/>
      <c r="N524" s="1"/>
      <c r="O524" s="1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478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1:36" s="11" customFormat="1" hidden="1" outlineLevel="3" x14ac:dyDescent="0.3">
      <c r="A525" s="1"/>
      <c r="B525" s="7"/>
      <c r="C525" s="7"/>
      <c r="D525" s="7"/>
      <c r="E525" s="82"/>
      <c r="F525" s="1"/>
      <c r="G525" s="1"/>
      <c r="H525" s="1"/>
      <c r="I525" s="1"/>
      <c r="J525" s="26"/>
      <c r="K525" s="1"/>
      <c r="L525" s="1"/>
      <c r="M525" s="1"/>
      <c r="N525" s="1"/>
      <c r="O525" s="1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478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1:36" s="11" customFormat="1" hidden="1" outlineLevel="3" x14ac:dyDescent="0.3">
      <c r="A526" s="1"/>
      <c r="B526" s="7"/>
      <c r="C526" s="116" t="s">
        <v>129</v>
      </c>
      <c r="D526" s="7"/>
      <c r="E526" s="82"/>
      <c r="F526" s="1"/>
      <c r="G526" s="1"/>
      <c r="H526" s="1"/>
      <c r="I526" s="1"/>
      <c r="J526" s="26"/>
      <c r="K526" s="1"/>
      <c r="L526" s="1"/>
      <c r="M526" s="1"/>
      <c r="N526" s="1"/>
      <c r="O526" s="1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478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1:36" s="11" customFormat="1" hidden="1" outlineLevel="3" x14ac:dyDescent="0.3">
      <c r="A527" s="1"/>
      <c r="B527" s="7"/>
      <c r="C527" s="117"/>
      <c r="D527" s="7">
        <v>1</v>
      </c>
      <c r="E527" s="82"/>
      <c r="F527" s="1"/>
      <c r="G527" s="1"/>
      <c r="H527" s="1"/>
      <c r="I527" s="1"/>
      <c r="J527" s="26"/>
      <c r="K527" s="1"/>
      <c r="L527" s="1"/>
      <c r="M527" s="1"/>
      <c r="N527" s="1"/>
      <c r="O527" s="1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478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1:36" s="11" customFormat="1" hidden="1" outlineLevel="3" x14ac:dyDescent="0.3">
      <c r="A528" s="1"/>
      <c r="B528" s="7"/>
      <c r="C528" s="117"/>
      <c r="D528" s="7">
        <f t="shared" ref="D528:D538" si="22">D527+1</f>
        <v>2</v>
      </c>
      <c r="E528" s="82"/>
      <c r="F528" s="1"/>
      <c r="G528" s="1"/>
      <c r="H528" s="1"/>
      <c r="I528" s="1"/>
      <c r="J528" s="26"/>
      <c r="K528" s="1"/>
      <c r="L528" s="1"/>
      <c r="M528" s="1"/>
      <c r="N528" s="1"/>
      <c r="O528" s="1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478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1:36" s="11" customFormat="1" hidden="1" outlineLevel="3" x14ac:dyDescent="0.3">
      <c r="A529" s="1"/>
      <c r="B529" s="7"/>
      <c r="C529" s="117"/>
      <c r="D529" s="7">
        <f t="shared" si="22"/>
        <v>3</v>
      </c>
      <c r="E529" s="82"/>
      <c r="F529" s="1"/>
      <c r="G529" s="1"/>
      <c r="H529" s="1"/>
      <c r="I529" s="1"/>
      <c r="J529" s="26"/>
      <c r="K529" s="1"/>
      <c r="L529" s="1"/>
      <c r="M529" s="1"/>
      <c r="N529" s="1"/>
      <c r="O529" s="1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478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1:36" s="11" customFormat="1" hidden="1" outlineLevel="3" x14ac:dyDescent="0.3">
      <c r="A530" s="1"/>
      <c r="B530" s="7"/>
      <c r="C530" s="117"/>
      <c r="D530" s="7">
        <f t="shared" si="22"/>
        <v>4</v>
      </c>
      <c r="E530" s="82"/>
      <c r="F530" s="1"/>
      <c r="G530" s="1"/>
      <c r="H530" s="1"/>
      <c r="I530" s="1"/>
      <c r="J530" s="26"/>
      <c r="K530" s="1"/>
      <c r="L530" s="1"/>
      <c r="M530" s="1"/>
      <c r="N530" s="1"/>
      <c r="O530" s="1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478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1:36" s="11" customFormat="1" hidden="1" outlineLevel="3" x14ac:dyDescent="0.3">
      <c r="A531" s="1"/>
      <c r="B531" s="7"/>
      <c r="C531" s="117"/>
      <c r="D531" s="7">
        <f t="shared" si="22"/>
        <v>5</v>
      </c>
      <c r="E531" s="82"/>
      <c r="F531" s="1"/>
      <c r="G531" s="1"/>
      <c r="H531" s="1"/>
      <c r="I531" s="1"/>
      <c r="J531" s="26"/>
      <c r="K531" s="1"/>
      <c r="L531" s="1"/>
      <c r="M531" s="1"/>
      <c r="N531" s="1"/>
      <c r="O531" s="1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478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1:36" s="11" customFormat="1" hidden="1" outlineLevel="3" x14ac:dyDescent="0.3">
      <c r="A532" s="1"/>
      <c r="B532" s="7"/>
      <c r="C532" s="117"/>
      <c r="D532" s="7">
        <f t="shared" si="22"/>
        <v>6</v>
      </c>
      <c r="E532" s="82"/>
      <c r="F532" s="1"/>
      <c r="G532" s="1"/>
      <c r="H532" s="1"/>
      <c r="I532" s="1"/>
      <c r="J532" s="26"/>
      <c r="K532" s="1"/>
      <c r="L532" s="1"/>
      <c r="M532" s="1"/>
      <c r="N532" s="1"/>
      <c r="O532" s="1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478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1:36" s="11" customFormat="1" hidden="1" outlineLevel="3" x14ac:dyDescent="0.3">
      <c r="A533" s="1"/>
      <c r="B533" s="7"/>
      <c r="C533" s="117"/>
      <c r="D533" s="7">
        <f t="shared" si="22"/>
        <v>7</v>
      </c>
      <c r="E533" s="82"/>
      <c r="F533" s="1"/>
      <c r="G533" s="1"/>
      <c r="H533" s="1"/>
      <c r="I533" s="1"/>
      <c r="J533" s="26"/>
      <c r="K533" s="1"/>
      <c r="L533" s="1"/>
      <c r="M533" s="1"/>
      <c r="N533" s="1"/>
      <c r="O533" s="1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478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1:36" s="11" customFormat="1" hidden="1" outlineLevel="3" x14ac:dyDescent="0.3">
      <c r="A534" s="1"/>
      <c r="B534" s="7"/>
      <c r="C534" s="117"/>
      <c r="D534" s="7">
        <f t="shared" si="22"/>
        <v>8</v>
      </c>
      <c r="E534" s="82"/>
      <c r="F534" s="1"/>
      <c r="G534" s="1"/>
      <c r="H534" s="1"/>
      <c r="I534" s="1"/>
      <c r="J534" s="26"/>
      <c r="K534" s="1"/>
      <c r="L534" s="1"/>
      <c r="M534" s="1"/>
      <c r="N534" s="1"/>
      <c r="O534" s="1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478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1:36" s="11" customFormat="1" hidden="1" outlineLevel="3" x14ac:dyDescent="0.3">
      <c r="A535" s="1"/>
      <c r="B535" s="7"/>
      <c r="C535" s="117"/>
      <c r="D535" s="7">
        <f t="shared" si="22"/>
        <v>9</v>
      </c>
      <c r="E535" s="82"/>
      <c r="F535" s="1"/>
      <c r="G535" s="1"/>
      <c r="H535" s="1"/>
      <c r="I535" s="1"/>
      <c r="J535" s="26"/>
      <c r="K535" s="1"/>
      <c r="L535" s="1"/>
      <c r="M535" s="1"/>
      <c r="N535" s="1"/>
      <c r="O535" s="1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478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1:36" s="11" customFormat="1" hidden="1" outlineLevel="3" x14ac:dyDescent="0.3">
      <c r="A536" s="1"/>
      <c r="B536" s="7"/>
      <c r="C536" s="117"/>
      <c r="D536" s="7">
        <f t="shared" si="22"/>
        <v>10</v>
      </c>
      <c r="E536" s="82"/>
      <c r="F536" s="1"/>
      <c r="G536" s="1"/>
      <c r="H536" s="1"/>
      <c r="I536" s="1"/>
      <c r="J536" s="26"/>
      <c r="K536" s="1"/>
      <c r="L536" s="1"/>
      <c r="M536" s="1"/>
      <c r="N536" s="1"/>
      <c r="O536" s="1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478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1:36" s="11" customFormat="1" hidden="1" outlineLevel="3" x14ac:dyDescent="0.3">
      <c r="A537" s="1"/>
      <c r="B537" s="7"/>
      <c r="C537" s="117"/>
      <c r="D537" s="7">
        <f t="shared" si="22"/>
        <v>11</v>
      </c>
      <c r="E537" s="82"/>
      <c r="F537" s="1"/>
      <c r="G537" s="1"/>
      <c r="H537" s="1"/>
      <c r="I537" s="1"/>
      <c r="J537" s="26"/>
      <c r="K537" s="1"/>
      <c r="L537" s="1"/>
      <c r="M537" s="1"/>
      <c r="N537" s="1"/>
      <c r="O537" s="1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478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1:36" s="11" customFormat="1" hidden="1" outlineLevel="3" x14ac:dyDescent="0.3">
      <c r="A538" s="1"/>
      <c r="B538" s="7"/>
      <c r="C538" s="117"/>
      <c r="D538" s="7">
        <f t="shared" si="22"/>
        <v>12</v>
      </c>
      <c r="E538" s="82"/>
      <c r="F538" s="1"/>
      <c r="G538" s="1"/>
      <c r="H538" s="1"/>
      <c r="I538" s="1"/>
      <c r="J538" s="26"/>
      <c r="K538" s="1"/>
      <c r="L538" s="1"/>
      <c r="M538" s="1"/>
      <c r="N538" s="1"/>
      <c r="O538" s="1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478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1:36" s="11" customFormat="1" hidden="1" outlineLevel="3" x14ac:dyDescent="0.3">
      <c r="A539" s="1"/>
      <c r="B539" s="7"/>
      <c r="C539" s="7"/>
      <c r="D539" s="7"/>
      <c r="E539" s="82"/>
      <c r="F539" s="1"/>
      <c r="G539" s="1"/>
      <c r="H539" s="1"/>
      <c r="I539" s="1"/>
      <c r="J539" s="26"/>
      <c r="K539" s="1"/>
      <c r="L539" s="1"/>
      <c r="M539" s="1"/>
      <c r="N539" s="1"/>
      <c r="O539" s="1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478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1:36" s="11" customFormat="1" hidden="1" outlineLevel="3" x14ac:dyDescent="0.3">
      <c r="A540" s="1"/>
      <c r="B540" s="7"/>
      <c r="C540" s="116" t="s">
        <v>130</v>
      </c>
      <c r="D540" s="7"/>
      <c r="E540" s="82"/>
      <c r="F540" s="1"/>
      <c r="G540" s="1"/>
      <c r="H540" s="1"/>
      <c r="I540" s="1"/>
      <c r="J540" s="26"/>
      <c r="K540" s="1"/>
      <c r="L540" s="1"/>
      <c r="M540" s="1"/>
      <c r="N540" s="1"/>
      <c r="O540" s="1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478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1:36" s="11" customFormat="1" hidden="1" outlineLevel="3" x14ac:dyDescent="0.3">
      <c r="A541" s="1"/>
      <c r="B541" s="7"/>
      <c r="C541" s="117"/>
      <c r="D541" s="7">
        <v>1</v>
      </c>
      <c r="E541" s="82"/>
      <c r="F541" s="1"/>
      <c r="G541" s="1"/>
      <c r="H541" s="1"/>
      <c r="I541" s="1"/>
      <c r="J541" s="26"/>
      <c r="K541" s="1"/>
      <c r="L541" s="1"/>
      <c r="M541" s="1"/>
      <c r="N541" s="1"/>
      <c r="O541" s="1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478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1:36" s="11" customFormat="1" hidden="1" outlineLevel="3" x14ac:dyDescent="0.3">
      <c r="A542" s="1"/>
      <c r="B542" s="7"/>
      <c r="C542" s="117"/>
      <c r="D542" s="7">
        <f t="shared" ref="D542:D552" si="23">D541+1</f>
        <v>2</v>
      </c>
      <c r="E542" s="82"/>
      <c r="F542" s="1"/>
      <c r="G542" s="1"/>
      <c r="H542" s="1"/>
      <c r="I542" s="1"/>
      <c r="J542" s="26"/>
      <c r="K542" s="1"/>
      <c r="L542" s="1"/>
      <c r="M542" s="1"/>
      <c r="N542" s="1"/>
      <c r="O542" s="1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478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1:36" s="11" customFormat="1" hidden="1" outlineLevel="3" x14ac:dyDescent="0.3">
      <c r="A543" s="1"/>
      <c r="B543" s="7"/>
      <c r="C543" s="117"/>
      <c r="D543" s="7">
        <f t="shared" si="23"/>
        <v>3</v>
      </c>
      <c r="E543" s="82"/>
      <c r="F543" s="1"/>
      <c r="G543" s="1"/>
      <c r="H543" s="1"/>
      <c r="I543" s="1"/>
      <c r="J543" s="26"/>
      <c r="K543" s="1"/>
      <c r="L543" s="1"/>
      <c r="M543" s="1"/>
      <c r="N543" s="1"/>
      <c r="O543" s="1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478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1:36" s="11" customFormat="1" hidden="1" outlineLevel="3" x14ac:dyDescent="0.3">
      <c r="A544" s="1"/>
      <c r="B544" s="7"/>
      <c r="C544" s="117"/>
      <c r="D544" s="7">
        <f t="shared" si="23"/>
        <v>4</v>
      </c>
      <c r="E544" s="82"/>
      <c r="F544" s="1"/>
      <c r="G544" s="1"/>
      <c r="H544" s="1"/>
      <c r="I544" s="1"/>
      <c r="J544" s="26"/>
      <c r="K544" s="1"/>
      <c r="L544" s="1"/>
      <c r="M544" s="1"/>
      <c r="N544" s="1"/>
      <c r="O544" s="1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478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1:36" s="11" customFormat="1" hidden="1" outlineLevel="3" x14ac:dyDescent="0.3">
      <c r="A545" s="1"/>
      <c r="B545" s="7"/>
      <c r="C545" s="117"/>
      <c r="D545" s="7">
        <f t="shared" si="23"/>
        <v>5</v>
      </c>
      <c r="E545" s="82"/>
      <c r="F545" s="1"/>
      <c r="G545" s="1"/>
      <c r="H545" s="1"/>
      <c r="I545" s="1"/>
      <c r="J545" s="26"/>
      <c r="K545" s="1"/>
      <c r="L545" s="1"/>
      <c r="M545" s="1"/>
      <c r="N545" s="1"/>
      <c r="O545" s="1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478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1:36" s="11" customFormat="1" hidden="1" outlineLevel="3" x14ac:dyDescent="0.3">
      <c r="A546" s="1"/>
      <c r="B546" s="7"/>
      <c r="C546" s="117"/>
      <c r="D546" s="7">
        <f t="shared" si="23"/>
        <v>6</v>
      </c>
      <c r="E546" s="82"/>
      <c r="F546" s="1"/>
      <c r="G546" s="1"/>
      <c r="H546" s="1"/>
      <c r="I546" s="1"/>
      <c r="J546" s="26"/>
      <c r="K546" s="1"/>
      <c r="L546" s="1"/>
      <c r="M546" s="1"/>
      <c r="N546" s="1"/>
      <c r="O546" s="1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478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1:36" s="11" customFormat="1" hidden="1" outlineLevel="3" x14ac:dyDescent="0.3">
      <c r="A547" s="1"/>
      <c r="B547" s="7"/>
      <c r="C547" s="117"/>
      <c r="D547" s="7">
        <f t="shared" si="23"/>
        <v>7</v>
      </c>
      <c r="E547" s="82"/>
      <c r="F547" s="1"/>
      <c r="G547" s="1"/>
      <c r="H547" s="1"/>
      <c r="I547" s="1"/>
      <c r="J547" s="26"/>
      <c r="K547" s="1"/>
      <c r="L547" s="1"/>
      <c r="M547" s="1"/>
      <c r="N547" s="1"/>
      <c r="O547" s="1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478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1:36" s="11" customFormat="1" hidden="1" outlineLevel="3" x14ac:dyDescent="0.3">
      <c r="A548" s="1"/>
      <c r="B548" s="7"/>
      <c r="C548" s="117"/>
      <c r="D548" s="7">
        <f t="shared" si="23"/>
        <v>8</v>
      </c>
      <c r="E548" s="82"/>
      <c r="F548" s="1"/>
      <c r="G548" s="1"/>
      <c r="H548" s="1"/>
      <c r="I548" s="1"/>
      <c r="J548" s="26"/>
      <c r="K548" s="1"/>
      <c r="L548" s="1"/>
      <c r="M548" s="1"/>
      <c r="N548" s="1"/>
      <c r="O548" s="1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478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1:36" s="11" customFormat="1" hidden="1" outlineLevel="3" x14ac:dyDescent="0.3">
      <c r="A549" s="1"/>
      <c r="B549" s="7"/>
      <c r="C549" s="117"/>
      <c r="D549" s="7">
        <f t="shared" si="23"/>
        <v>9</v>
      </c>
      <c r="E549" s="82"/>
      <c r="F549" s="1"/>
      <c r="G549" s="1"/>
      <c r="H549" s="1"/>
      <c r="I549" s="1"/>
      <c r="J549" s="26"/>
      <c r="K549" s="1"/>
      <c r="L549" s="1"/>
      <c r="M549" s="1"/>
      <c r="N549" s="1"/>
      <c r="O549" s="1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478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1:36" s="11" customFormat="1" hidden="1" outlineLevel="3" x14ac:dyDescent="0.3">
      <c r="A550" s="1"/>
      <c r="B550" s="7"/>
      <c r="C550" s="117"/>
      <c r="D550" s="7">
        <f t="shared" si="23"/>
        <v>10</v>
      </c>
      <c r="E550" s="82"/>
      <c r="F550" s="1"/>
      <c r="G550" s="1"/>
      <c r="H550" s="1"/>
      <c r="I550" s="1"/>
      <c r="J550" s="26"/>
      <c r="K550" s="1"/>
      <c r="L550" s="1"/>
      <c r="M550" s="1"/>
      <c r="N550" s="1"/>
      <c r="O550" s="1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478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1:36" s="11" customFormat="1" hidden="1" outlineLevel="3" x14ac:dyDescent="0.3">
      <c r="A551" s="1"/>
      <c r="B551" s="7"/>
      <c r="C551" s="117"/>
      <c r="D551" s="7">
        <f t="shared" si="23"/>
        <v>11</v>
      </c>
      <c r="E551" s="82"/>
      <c r="F551" s="1"/>
      <c r="G551" s="1"/>
      <c r="H551" s="1"/>
      <c r="I551" s="1"/>
      <c r="J551" s="26"/>
      <c r="K551" s="1"/>
      <c r="L551" s="1"/>
      <c r="M551" s="1"/>
      <c r="N551" s="1"/>
      <c r="O551" s="1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478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1:36" s="11" customFormat="1" hidden="1" outlineLevel="3" x14ac:dyDescent="0.3">
      <c r="A552" s="1"/>
      <c r="B552" s="7"/>
      <c r="C552" s="117"/>
      <c r="D552" s="7">
        <f t="shared" si="23"/>
        <v>12</v>
      </c>
      <c r="E552" s="82"/>
      <c r="F552" s="1"/>
      <c r="G552" s="1"/>
      <c r="H552" s="1"/>
      <c r="I552" s="1"/>
      <c r="J552" s="26"/>
      <c r="K552" s="1"/>
      <c r="L552" s="1"/>
      <c r="M552" s="1"/>
      <c r="N552" s="1"/>
      <c r="O552" s="1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478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1:36" s="11" customFormat="1" hidden="1" outlineLevel="3" x14ac:dyDescent="0.3">
      <c r="A553" s="1"/>
      <c r="B553" s="7"/>
      <c r="C553" s="7"/>
      <c r="D553" s="7"/>
      <c r="E553" s="82"/>
      <c r="F553" s="1"/>
      <c r="G553" s="1"/>
      <c r="H553" s="1"/>
      <c r="I553" s="1"/>
      <c r="J553" s="26"/>
      <c r="K553" s="1"/>
      <c r="L553" s="1"/>
      <c r="M553" s="1"/>
      <c r="N553" s="1"/>
      <c r="O553" s="1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478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1:36" s="11" customFormat="1" hidden="1" outlineLevel="3" x14ac:dyDescent="0.3">
      <c r="A554" s="1"/>
      <c r="B554" s="7"/>
      <c r="C554" s="116" t="s">
        <v>131</v>
      </c>
      <c r="D554" s="7"/>
      <c r="E554" s="82"/>
      <c r="F554" s="1"/>
      <c r="G554" s="1"/>
      <c r="H554" s="1"/>
      <c r="I554" s="1"/>
      <c r="J554" s="26"/>
      <c r="K554" s="1"/>
      <c r="L554" s="1"/>
      <c r="M554" s="1"/>
      <c r="N554" s="1"/>
      <c r="O554" s="1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478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1:36" s="11" customFormat="1" hidden="1" outlineLevel="3" x14ac:dyDescent="0.3">
      <c r="A555" s="1"/>
      <c r="B555" s="7"/>
      <c r="C555" s="117"/>
      <c r="D555" s="7">
        <v>1</v>
      </c>
      <c r="E555" s="82"/>
      <c r="F555" s="1"/>
      <c r="G555" s="1"/>
      <c r="H555" s="1"/>
      <c r="I555" s="1"/>
      <c r="J555" s="26"/>
      <c r="K555" s="1"/>
      <c r="L555" s="1"/>
      <c r="M555" s="1"/>
      <c r="N555" s="1"/>
      <c r="O555" s="1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478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1:36" s="11" customFormat="1" hidden="1" outlineLevel="3" x14ac:dyDescent="0.3">
      <c r="A556" s="1"/>
      <c r="B556" s="7"/>
      <c r="C556" s="117"/>
      <c r="D556" s="7">
        <f t="shared" ref="D556:D566" si="24">D555+1</f>
        <v>2</v>
      </c>
      <c r="E556" s="82"/>
      <c r="F556" s="1"/>
      <c r="G556" s="1"/>
      <c r="H556" s="1"/>
      <c r="I556" s="1"/>
      <c r="J556" s="26"/>
      <c r="K556" s="1"/>
      <c r="L556" s="1"/>
      <c r="M556" s="1"/>
      <c r="N556" s="1"/>
      <c r="O556" s="1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478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1:36" s="11" customFormat="1" hidden="1" outlineLevel="3" x14ac:dyDescent="0.3">
      <c r="A557" s="1"/>
      <c r="B557" s="7"/>
      <c r="C557" s="117"/>
      <c r="D557" s="7">
        <f t="shared" si="24"/>
        <v>3</v>
      </c>
      <c r="E557" s="82"/>
      <c r="F557" s="1"/>
      <c r="G557" s="1"/>
      <c r="H557" s="1"/>
      <c r="I557" s="1"/>
      <c r="J557" s="26"/>
      <c r="K557" s="1"/>
      <c r="L557" s="1"/>
      <c r="M557" s="1"/>
      <c r="N557" s="1"/>
      <c r="O557" s="1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478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1:36" s="11" customFormat="1" hidden="1" outlineLevel="3" x14ac:dyDescent="0.3">
      <c r="A558" s="1"/>
      <c r="B558" s="7"/>
      <c r="C558" s="117"/>
      <c r="D558" s="7">
        <f t="shared" si="24"/>
        <v>4</v>
      </c>
      <c r="E558" s="82"/>
      <c r="F558" s="1"/>
      <c r="G558" s="1"/>
      <c r="H558" s="1"/>
      <c r="I558" s="1"/>
      <c r="J558" s="26"/>
      <c r="K558" s="1"/>
      <c r="L558" s="1"/>
      <c r="M558" s="1"/>
      <c r="N558" s="1"/>
      <c r="O558" s="1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478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1:36" s="11" customFormat="1" hidden="1" outlineLevel="3" x14ac:dyDescent="0.3">
      <c r="A559" s="1"/>
      <c r="B559" s="7"/>
      <c r="C559" s="117"/>
      <c r="D559" s="7">
        <f t="shared" si="24"/>
        <v>5</v>
      </c>
      <c r="E559" s="82"/>
      <c r="F559" s="1"/>
      <c r="G559" s="1"/>
      <c r="H559" s="1"/>
      <c r="I559" s="1"/>
      <c r="J559" s="26"/>
      <c r="K559" s="1"/>
      <c r="L559" s="1"/>
      <c r="M559" s="1"/>
      <c r="N559" s="1"/>
      <c r="O559" s="1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478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1:36" s="11" customFormat="1" hidden="1" outlineLevel="3" x14ac:dyDescent="0.3">
      <c r="A560" s="1"/>
      <c r="B560" s="7"/>
      <c r="C560" s="117"/>
      <c r="D560" s="7">
        <f t="shared" si="24"/>
        <v>6</v>
      </c>
      <c r="E560" s="82"/>
      <c r="F560" s="1"/>
      <c r="G560" s="1"/>
      <c r="H560" s="1"/>
      <c r="I560" s="1"/>
      <c r="J560" s="26"/>
      <c r="K560" s="1"/>
      <c r="L560" s="1"/>
      <c r="M560" s="1"/>
      <c r="N560" s="1"/>
      <c r="O560" s="1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478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1:36" s="11" customFormat="1" hidden="1" outlineLevel="3" x14ac:dyDescent="0.3">
      <c r="A561" s="1"/>
      <c r="B561" s="7"/>
      <c r="C561" s="117"/>
      <c r="D561" s="7">
        <f t="shared" si="24"/>
        <v>7</v>
      </c>
      <c r="E561" s="82"/>
      <c r="F561" s="1"/>
      <c r="G561" s="1"/>
      <c r="H561" s="1"/>
      <c r="I561" s="1"/>
      <c r="J561" s="26"/>
      <c r="K561" s="1"/>
      <c r="L561" s="1"/>
      <c r="M561" s="1"/>
      <c r="N561" s="1"/>
      <c r="O561" s="1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478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1:36" s="11" customFormat="1" hidden="1" outlineLevel="3" x14ac:dyDescent="0.3">
      <c r="A562" s="1"/>
      <c r="B562" s="7"/>
      <c r="C562" s="117"/>
      <c r="D562" s="7">
        <f t="shared" si="24"/>
        <v>8</v>
      </c>
      <c r="E562" s="82"/>
      <c r="F562" s="1"/>
      <c r="G562" s="1"/>
      <c r="H562" s="1"/>
      <c r="I562" s="1"/>
      <c r="J562" s="26"/>
      <c r="K562" s="1"/>
      <c r="L562" s="1"/>
      <c r="M562" s="1"/>
      <c r="N562" s="1"/>
      <c r="O562" s="1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478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1:36" s="11" customFormat="1" hidden="1" outlineLevel="3" x14ac:dyDescent="0.3">
      <c r="A563" s="1"/>
      <c r="B563" s="7"/>
      <c r="C563" s="117"/>
      <c r="D563" s="7">
        <f t="shared" si="24"/>
        <v>9</v>
      </c>
      <c r="E563" s="82"/>
      <c r="F563" s="1"/>
      <c r="G563" s="1"/>
      <c r="H563" s="1"/>
      <c r="I563" s="1"/>
      <c r="J563" s="26"/>
      <c r="K563" s="1"/>
      <c r="L563" s="1"/>
      <c r="M563" s="1"/>
      <c r="N563" s="1"/>
      <c r="O563" s="1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478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1:36" s="11" customFormat="1" hidden="1" outlineLevel="3" x14ac:dyDescent="0.3">
      <c r="A564" s="1"/>
      <c r="B564" s="7"/>
      <c r="C564" s="117"/>
      <c r="D564" s="7">
        <f t="shared" si="24"/>
        <v>10</v>
      </c>
      <c r="E564" s="82"/>
      <c r="F564" s="1"/>
      <c r="G564" s="1"/>
      <c r="H564" s="1"/>
      <c r="I564" s="1"/>
      <c r="J564" s="7"/>
      <c r="K564" s="1"/>
      <c r="L564" s="1"/>
      <c r="M564" s="1"/>
      <c r="N564" s="1"/>
      <c r="O564" s="1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478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1:36" s="11" customFormat="1" hidden="1" outlineLevel="3" x14ac:dyDescent="0.3">
      <c r="A565" s="1"/>
      <c r="B565" s="7"/>
      <c r="C565" s="117"/>
      <c r="D565" s="7">
        <f t="shared" si="24"/>
        <v>11</v>
      </c>
      <c r="E565" s="82"/>
      <c r="F565" s="1"/>
      <c r="G565" s="1"/>
      <c r="H565" s="1"/>
      <c r="I565" s="1"/>
      <c r="J565" s="26"/>
      <c r="K565" s="1"/>
      <c r="L565" s="1"/>
      <c r="M565" s="1"/>
      <c r="N565" s="1"/>
      <c r="O565" s="1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478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1:36" s="11" customFormat="1" hidden="1" outlineLevel="3" x14ac:dyDescent="0.3">
      <c r="A566" s="1"/>
      <c r="B566" s="7"/>
      <c r="C566" s="117"/>
      <c r="D566" s="7">
        <f t="shared" si="24"/>
        <v>12</v>
      </c>
      <c r="E566" s="82"/>
      <c r="F566" s="1"/>
      <c r="G566" s="1"/>
      <c r="H566" s="1"/>
      <c r="I566" s="1"/>
      <c r="J566" s="26"/>
      <c r="K566" s="1"/>
      <c r="L566" s="1"/>
      <c r="M566" s="1"/>
      <c r="N566" s="1"/>
      <c r="O566" s="1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478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1:36" s="11" customFormat="1" hidden="1" outlineLevel="3" x14ac:dyDescent="0.3">
      <c r="A567" s="1"/>
      <c r="B567" s="7"/>
      <c r="C567" s="7"/>
      <c r="D567" s="7"/>
      <c r="E567" s="82"/>
      <c r="F567" s="1"/>
      <c r="G567" s="1"/>
      <c r="H567" s="1"/>
      <c r="I567" s="1"/>
      <c r="J567" s="26"/>
      <c r="K567" s="1"/>
      <c r="L567" s="1"/>
      <c r="M567" s="1"/>
      <c r="N567" s="1"/>
      <c r="O567" s="1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478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1:36" s="11" customFormat="1" hidden="1" outlineLevel="3" x14ac:dyDescent="0.3">
      <c r="A568" s="1"/>
      <c r="B568" s="7"/>
      <c r="C568" s="116" t="s">
        <v>132</v>
      </c>
      <c r="D568" s="7"/>
      <c r="E568" s="82"/>
      <c r="F568" s="1"/>
      <c r="G568" s="1"/>
      <c r="H568" s="1"/>
      <c r="I568" s="1"/>
      <c r="J568" s="26"/>
      <c r="K568" s="1"/>
      <c r="L568" s="1"/>
      <c r="M568" s="1"/>
      <c r="N568" s="1"/>
      <c r="O568" s="1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478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1:36" s="11" customFormat="1" hidden="1" outlineLevel="3" x14ac:dyDescent="0.3">
      <c r="A569" s="1"/>
      <c r="B569" s="7"/>
      <c r="C569" s="117" t="s">
        <v>107</v>
      </c>
      <c r="D569" s="7">
        <v>1</v>
      </c>
      <c r="E569" s="82"/>
      <c r="F569" s="1"/>
      <c r="G569" s="1"/>
      <c r="H569" s="1"/>
      <c r="I569" s="1"/>
      <c r="J569" s="26"/>
      <c r="K569" s="1"/>
      <c r="L569" s="1"/>
      <c r="M569" s="1"/>
      <c r="N569" s="1"/>
      <c r="O569" s="1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478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1:36" s="11" customFormat="1" hidden="1" outlineLevel="3" x14ac:dyDescent="0.3">
      <c r="A570" s="1"/>
      <c r="B570" s="7"/>
      <c r="C570" s="117" t="s">
        <v>407</v>
      </c>
      <c r="D570" s="7">
        <f t="shared" ref="D570:D588" si="25">D569+1</f>
        <v>2</v>
      </c>
      <c r="E570" s="82"/>
      <c r="F570" s="1"/>
      <c r="G570" s="1"/>
      <c r="H570" s="1"/>
      <c r="I570" s="1"/>
      <c r="J570" s="26"/>
      <c r="K570" s="1"/>
      <c r="L570" s="1"/>
      <c r="M570" s="1"/>
      <c r="N570" s="1"/>
      <c r="O570" s="1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478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1:36" s="11" customFormat="1" hidden="1" outlineLevel="3" x14ac:dyDescent="0.3">
      <c r="A571" s="1"/>
      <c r="B571" s="7"/>
      <c r="C571" s="117" t="s">
        <v>408</v>
      </c>
      <c r="D571" s="7">
        <f t="shared" si="25"/>
        <v>3</v>
      </c>
      <c r="E571" s="82"/>
      <c r="F571" s="1"/>
      <c r="G571" s="1"/>
      <c r="H571" s="1"/>
      <c r="I571" s="1"/>
      <c r="J571" s="26"/>
      <c r="K571" s="1"/>
      <c r="L571" s="1"/>
      <c r="M571" s="1"/>
      <c r="N571" s="1"/>
      <c r="O571" s="1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478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1:36" s="11" customFormat="1" hidden="1" outlineLevel="3" x14ac:dyDescent="0.3">
      <c r="A572" s="1"/>
      <c r="B572" s="7"/>
      <c r="C572" s="117" t="s">
        <v>12</v>
      </c>
      <c r="D572" s="7">
        <f t="shared" si="25"/>
        <v>4</v>
      </c>
      <c r="E572" s="82"/>
      <c r="F572" s="1"/>
      <c r="G572" s="1"/>
      <c r="H572" s="1"/>
      <c r="I572" s="1"/>
      <c r="J572" s="26"/>
      <c r="K572" s="1"/>
      <c r="L572" s="1"/>
      <c r="M572" s="1"/>
      <c r="N572" s="1"/>
      <c r="O572" s="1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478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1:36" s="11" customFormat="1" hidden="1" outlineLevel="3" x14ac:dyDescent="0.3">
      <c r="A573" s="1"/>
      <c r="B573" s="7"/>
      <c r="C573" s="117" t="s">
        <v>12</v>
      </c>
      <c r="D573" s="7">
        <f t="shared" si="25"/>
        <v>5</v>
      </c>
      <c r="E573" s="82"/>
      <c r="F573" s="1"/>
      <c r="G573" s="1"/>
      <c r="H573" s="1"/>
      <c r="I573" s="1"/>
      <c r="J573" s="26"/>
      <c r="K573" s="1"/>
      <c r="L573" s="1"/>
      <c r="M573" s="1"/>
      <c r="N573" s="1"/>
      <c r="O573" s="1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478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1:36" s="11" customFormat="1" hidden="1" outlineLevel="3" x14ac:dyDescent="0.3">
      <c r="A574" s="1"/>
      <c r="B574" s="7"/>
      <c r="C574" s="117" t="s">
        <v>12</v>
      </c>
      <c r="D574" s="7">
        <f t="shared" si="25"/>
        <v>6</v>
      </c>
      <c r="E574" s="82"/>
      <c r="F574" s="1"/>
      <c r="G574" s="1"/>
      <c r="H574" s="1"/>
      <c r="I574" s="1"/>
      <c r="J574" s="26"/>
      <c r="K574" s="1"/>
      <c r="L574" s="1"/>
      <c r="M574" s="1"/>
      <c r="N574" s="1"/>
      <c r="O574" s="1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478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1:36" s="11" customFormat="1" hidden="1" outlineLevel="3" x14ac:dyDescent="0.3">
      <c r="A575" s="1"/>
      <c r="B575" s="7"/>
      <c r="C575" s="117" t="s">
        <v>12</v>
      </c>
      <c r="D575" s="7">
        <f t="shared" si="25"/>
        <v>7</v>
      </c>
      <c r="E575" s="82"/>
      <c r="F575" s="1"/>
      <c r="G575" s="1"/>
      <c r="H575" s="1"/>
      <c r="I575" s="1"/>
      <c r="J575" s="26"/>
      <c r="K575" s="1"/>
      <c r="L575" s="1"/>
      <c r="M575" s="1"/>
      <c r="N575" s="1"/>
      <c r="O575" s="1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478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1:36" s="11" customFormat="1" hidden="1" outlineLevel="3" x14ac:dyDescent="0.3">
      <c r="A576" s="1"/>
      <c r="B576" s="7"/>
      <c r="C576" s="117" t="s">
        <v>12</v>
      </c>
      <c r="D576" s="7">
        <f t="shared" si="25"/>
        <v>8</v>
      </c>
      <c r="E576" s="82"/>
      <c r="F576" s="1"/>
      <c r="G576" s="1"/>
      <c r="H576" s="1"/>
      <c r="I576" s="1"/>
      <c r="J576" s="26"/>
      <c r="K576" s="1"/>
      <c r="L576" s="1"/>
      <c r="M576" s="1"/>
      <c r="N576" s="1"/>
      <c r="O576" s="1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478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1:36" s="11" customFormat="1" hidden="1" outlineLevel="3" x14ac:dyDescent="0.3">
      <c r="A577" s="1"/>
      <c r="B577" s="7"/>
      <c r="C577" s="117" t="s">
        <v>12</v>
      </c>
      <c r="D577" s="7">
        <f t="shared" si="25"/>
        <v>9</v>
      </c>
      <c r="E577" s="82"/>
      <c r="F577" s="1"/>
      <c r="G577" s="1"/>
      <c r="H577" s="1"/>
      <c r="I577" s="1"/>
      <c r="J577" s="26"/>
      <c r="K577" s="1"/>
      <c r="L577" s="1"/>
      <c r="M577" s="1"/>
      <c r="N577" s="1"/>
      <c r="O577" s="1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478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1:36" s="11" customFormat="1" hidden="1" outlineLevel="3" x14ac:dyDescent="0.3">
      <c r="A578" s="1"/>
      <c r="B578" s="7"/>
      <c r="C578" s="117" t="s">
        <v>12</v>
      </c>
      <c r="D578" s="7">
        <f t="shared" si="25"/>
        <v>10</v>
      </c>
      <c r="E578" s="82"/>
      <c r="F578" s="1"/>
      <c r="G578" s="1"/>
      <c r="H578" s="1"/>
      <c r="I578" s="1"/>
      <c r="J578" s="26"/>
      <c r="K578" s="1"/>
      <c r="L578" s="1"/>
      <c r="M578" s="1"/>
      <c r="N578" s="1"/>
      <c r="O578" s="1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478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1:36" s="11" customFormat="1" hidden="1" outlineLevel="3" x14ac:dyDescent="0.3">
      <c r="A579" s="1"/>
      <c r="B579" s="7"/>
      <c r="C579" s="117" t="s">
        <v>12</v>
      </c>
      <c r="D579" s="7">
        <f t="shared" si="25"/>
        <v>11</v>
      </c>
      <c r="E579" s="82"/>
      <c r="F579" s="1"/>
      <c r="G579" s="1"/>
      <c r="H579" s="1"/>
      <c r="I579" s="1"/>
      <c r="J579" s="26"/>
      <c r="K579" s="1"/>
      <c r="L579" s="1"/>
      <c r="M579" s="1"/>
      <c r="N579" s="1"/>
      <c r="O579" s="1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478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1:36" s="11" customFormat="1" hidden="1" outlineLevel="3" x14ac:dyDescent="0.3">
      <c r="A580" s="1"/>
      <c r="B580" s="7"/>
      <c r="C580" s="117" t="s">
        <v>12</v>
      </c>
      <c r="D580" s="7">
        <f t="shared" si="25"/>
        <v>12</v>
      </c>
      <c r="E580" s="82"/>
      <c r="F580" s="1"/>
      <c r="G580" s="1"/>
      <c r="H580" s="1"/>
      <c r="I580" s="1"/>
      <c r="J580" s="26"/>
      <c r="K580" s="1"/>
      <c r="L580" s="1"/>
      <c r="M580" s="1"/>
      <c r="N580" s="1"/>
      <c r="O580" s="1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478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1:36" s="11" customFormat="1" hidden="1" outlineLevel="3" x14ac:dyDescent="0.3">
      <c r="A581" s="1"/>
      <c r="B581" s="7"/>
      <c r="C581" s="117" t="s">
        <v>12</v>
      </c>
      <c r="D581" s="7">
        <f t="shared" si="25"/>
        <v>13</v>
      </c>
      <c r="E581" s="82"/>
      <c r="F581" s="1"/>
      <c r="G581" s="1"/>
      <c r="H581" s="1"/>
      <c r="I581" s="1"/>
      <c r="J581" s="26"/>
      <c r="K581" s="1"/>
      <c r="L581" s="1"/>
      <c r="M581" s="1"/>
      <c r="N581" s="1"/>
      <c r="O581" s="1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478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1:36" s="11" customFormat="1" hidden="1" outlineLevel="3" x14ac:dyDescent="0.3">
      <c r="A582" s="1"/>
      <c r="B582" s="7"/>
      <c r="C582" s="117" t="s">
        <v>12</v>
      </c>
      <c r="D582" s="7">
        <f t="shared" si="25"/>
        <v>14</v>
      </c>
      <c r="E582" s="82"/>
      <c r="F582" s="1"/>
      <c r="G582" s="1"/>
      <c r="H582" s="1"/>
      <c r="I582" s="1"/>
      <c r="J582" s="26"/>
      <c r="K582" s="1"/>
      <c r="L582" s="1"/>
      <c r="M582" s="1"/>
      <c r="N582" s="1"/>
      <c r="O582" s="1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478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1:36" s="11" customFormat="1" hidden="1" outlineLevel="3" x14ac:dyDescent="0.3">
      <c r="A583" s="1"/>
      <c r="B583" s="7"/>
      <c r="C583" s="117" t="s">
        <v>12</v>
      </c>
      <c r="D583" s="7">
        <f t="shared" si="25"/>
        <v>15</v>
      </c>
      <c r="E583" s="82"/>
      <c r="F583" s="1"/>
      <c r="G583" s="1"/>
      <c r="H583" s="1"/>
      <c r="I583" s="1"/>
      <c r="J583" s="26"/>
      <c r="K583" s="1"/>
      <c r="L583" s="1"/>
      <c r="M583" s="1"/>
      <c r="N583" s="1"/>
      <c r="O583" s="1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478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1:36" s="11" customFormat="1" hidden="1" outlineLevel="3" x14ac:dyDescent="0.3">
      <c r="A584" s="1"/>
      <c r="B584" s="7"/>
      <c r="C584" s="117" t="s">
        <v>12</v>
      </c>
      <c r="D584" s="7">
        <f t="shared" si="25"/>
        <v>16</v>
      </c>
      <c r="E584" s="82"/>
      <c r="F584" s="1"/>
      <c r="G584" s="1"/>
      <c r="H584" s="1"/>
      <c r="I584" s="1"/>
      <c r="J584" s="26"/>
      <c r="K584" s="1"/>
      <c r="L584" s="1"/>
      <c r="M584" s="1"/>
      <c r="N584" s="1"/>
      <c r="O584" s="1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478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1:36" s="11" customFormat="1" hidden="1" outlineLevel="3" x14ac:dyDescent="0.3">
      <c r="A585" s="1"/>
      <c r="B585" s="7"/>
      <c r="C585" s="117" t="s">
        <v>12</v>
      </c>
      <c r="D585" s="7">
        <f t="shared" si="25"/>
        <v>17</v>
      </c>
      <c r="E585" s="82"/>
      <c r="F585" s="1"/>
      <c r="G585" s="1"/>
      <c r="H585" s="1"/>
      <c r="I585" s="1"/>
      <c r="J585" s="26"/>
      <c r="K585" s="1"/>
      <c r="L585" s="1"/>
      <c r="M585" s="1"/>
      <c r="N585" s="1"/>
      <c r="O585" s="1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478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1:36" s="11" customFormat="1" hidden="1" outlineLevel="3" x14ac:dyDescent="0.3">
      <c r="A586" s="1"/>
      <c r="B586" s="7"/>
      <c r="C586" s="117" t="s">
        <v>12</v>
      </c>
      <c r="D586" s="7">
        <f t="shared" si="25"/>
        <v>18</v>
      </c>
      <c r="E586" s="82"/>
      <c r="F586" s="1"/>
      <c r="G586" s="1"/>
      <c r="H586" s="1"/>
      <c r="I586" s="1"/>
      <c r="J586" s="26"/>
      <c r="K586" s="1"/>
      <c r="L586" s="1"/>
      <c r="M586" s="1"/>
      <c r="N586" s="1"/>
      <c r="O586" s="1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478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1:36" s="11" customFormat="1" hidden="1" outlineLevel="3" x14ac:dyDescent="0.3">
      <c r="A587" s="1"/>
      <c r="B587" s="7"/>
      <c r="C587" s="117" t="s">
        <v>12</v>
      </c>
      <c r="D587" s="7">
        <f t="shared" si="25"/>
        <v>19</v>
      </c>
      <c r="E587" s="82"/>
      <c r="F587" s="1"/>
      <c r="G587" s="1"/>
      <c r="H587" s="1"/>
      <c r="I587" s="1"/>
      <c r="J587" s="26"/>
      <c r="K587" s="1"/>
      <c r="L587" s="1"/>
      <c r="M587" s="1"/>
      <c r="N587" s="1"/>
      <c r="O587" s="1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478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1:36" s="11" customFormat="1" hidden="1" outlineLevel="3" x14ac:dyDescent="0.3">
      <c r="A588" s="1"/>
      <c r="B588" s="7"/>
      <c r="C588" s="117" t="s">
        <v>12</v>
      </c>
      <c r="D588" s="7">
        <f t="shared" si="25"/>
        <v>20</v>
      </c>
      <c r="E588" s="82"/>
      <c r="F588" s="1"/>
      <c r="G588" s="1"/>
      <c r="H588" s="1"/>
      <c r="I588" s="1"/>
      <c r="J588" s="26"/>
      <c r="K588" s="1"/>
      <c r="L588" s="1"/>
      <c r="M588" s="1"/>
      <c r="N588" s="1"/>
      <c r="O588" s="1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478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1:36" s="11" customFormat="1" hidden="1" outlineLevel="3" x14ac:dyDescent="0.3">
      <c r="A589" s="1"/>
      <c r="B589" s="7"/>
      <c r="C589" s="7"/>
      <c r="D589" s="7"/>
      <c r="E589" s="82"/>
      <c r="F589" s="1"/>
      <c r="G589" s="1"/>
      <c r="H589" s="1"/>
      <c r="I589" s="1"/>
      <c r="J589" s="26"/>
      <c r="K589" s="1"/>
      <c r="L589" s="1"/>
      <c r="M589" s="1"/>
      <c r="N589" s="1"/>
      <c r="O589" s="1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478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1:36" s="11" customFormat="1" hidden="1" outlineLevel="3" x14ac:dyDescent="0.3">
      <c r="A590" s="1"/>
      <c r="B590" s="7"/>
      <c r="C590" s="116" t="s">
        <v>133</v>
      </c>
      <c r="D590" s="7"/>
      <c r="E590" s="82"/>
      <c r="F590" s="1"/>
      <c r="G590" s="1"/>
      <c r="H590" s="1"/>
      <c r="I590" s="1"/>
      <c r="J590" s="26"/>
      <c r="K590" s="1"/>
      <c r="L590" s="1"/>
      <c r="M590" s="1"/>
      <c r="N590" s="1"/>
      <c r="O590" s="1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478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1:36" s="11" customFormat="1" hidden="1" outlineLevel="3" x14ac:dyDescent="0.3">
      <c r="A591" s="1"/>
      <c r="B591" s="7"/>
      <c r="C591" s="117" t="s">
        <v>112</v>
      </c>
      <c r="D591" s="7">
        <v>1</v>
      </c>
      <c r="E591" s="82"/>
      <c r="F591" s="1"/>
      <c r="G591" s="1"/>
      <c r="H591" s="1"/>
      <c r="I591" s="1"/>
      <c r="J591" s="26"/>
      <c r="K591" s="1"/>
      <c r="L591" s="1"/>
      <c r="M591" s="1"/>
      <c r="N591" s="1"/>
      <c r="O591" s="1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478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1:36" s="11" customFormat="1" hidden="1" outlineLevel="3" x14ac:dyDescent="0.3">
      <c r="A592" s="1"/>
      <c r="B592" s="7"/>
      <c r="C592" s="117" t="s">
        <v>409</v>
      </c>
      <c r="D592" s="7">
        <f t="shared" ref="D592:D610" si="26">D591+1</f>
        <v>2</v>
      </c>
      <c r="E592" s="82"/>
      <c r="F592" s="1"/>
      <c r="G592" s="1"/>
      <c r="H592" s="1"/>
      <c r="I592" s="1"/>
      <c r="J592" s="26"/>
      <c r="K592" s="1"/>
      <c r="L592" s="1"/>
      <c r="M592" s="1"/>
      <c r="N592" s="1"/>
      <c r="O592" s="1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478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1:36" s="11" customFormat="1" hidden="1" outlineLevel="3" x14ac:dyDescent="0.3">
      <c r="A593" s="1"/>
      <c r="B593" s="7"/>
      <c r="C593" s="117" t="s">
        <v>410</v>
      </c>
      <c r="D593" s="7">
        <f t="shared" si="26"/>
        <v>3</v>
      </c>
      <c r="E593" s="82"/>
      <c r="F593" s="1"/>
      <c r="G593" s="1"/>
      <c r="H593" s="1"/>
      <c r="I593" s="1"/>
      <c r="J593" s="26"/>
      <c r="K593" s="1"/>
      <c r="L593" s="1"/>
      <c r="M593" s="1"/>
      <c r="N593" s="1"/>
      <c r="O593" s="1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478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1:36" s="11" customFormat="1" hidden="1" outlineLevel="3" x14ac:dyDescent="0.3">
      <c r="A594" s="1"/>
      <c r="B594" s="7"/>
      <c r="C594" s="117" t="s">
        <v>411</v>
      </c>
      <c r="D594" s="7">
        <f t="shared" si="26"/>
        <v>4</v>
      </c>
      <c r="E594" s="82"/>
      <c r="F594" s="1"/>
      <c r="G594" s="1"/>
      <c r="H594" s="1"/>
      <c r="I594" s="1"/>
      <c r="J594" s="26"/>
      <c r="K594" s="1"/>
      <c r="L594" s="1"/>
      <c r="M594" s="1"/>
      <c r="N594" s="1"/>
      <c r="O594" s="1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478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1:36" s="11" customFormat="1" hidden="1" outlineLevel="3" x14ac:dyDescent="0.3">
      <c r="A595" s="1"/>
      <c r="B595" s="7"/>
      <c r="C595" s="117" t="s">
        <v>412</v>
      </c>
      <c r="D595" s="7">
        <f t="shared" si="26"/>
        <v>5</v>
      </c>
      <c r="E595" s="82"/>
      <c r="F595" s="1"/>
      <c r="G595" s="1"/>
      <c r="H595" s="1"/>
      <c r="I595" s="1"/>
      <c r="J595" s="26"/>
      <c r="K595" s="1"/>
      <c r="L595" s="1"/>
      <c r="M595" s="1"/>
      <c r="N595" s="1"/>
      <c r="O595" s="1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478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1:36" s="11" customFormat="1" hidden="1" outlineLevel="3" x14ac:dyDescent="0.3">
      <c r="A596" s="1"/>
      <c r="B596" s="7"/>
      <c r="C596" s="117" t="s">
        <v>413</v>
      </c>
      <c r="D596" s="7">
        <f t="shared" si="26"/>
        <v>6</v>
      </c>
      <c r="E596" s="82"/>
      <c r="F596" s="1"/>
      <c r="G596" s="1"/>
      <c r="H596" s="1"/>
      <c r="I596" s="1"/>
      <c r="J596" s="26"/>
      <c r="K596" s="1"/>
      <c r="L596" s="1"/>
      <c r="M596" s="1"/>
      <c r="N596" s="1"/>
      <c r="O596" s="1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478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1:36" s="11" customFormat="1" hidden="1" outlineLevel="3" x14ac:dyDescent="0.3">
      <c r="A597" s="1"/>
      <c r="B597" s="7"/>
      <c r="C597" s="117" t="s">
        <v>414</v>
      </c>
      <c r="D597" s="7">
        <f t="shared" si="26"/>
        <v>7</v>
      </c>
      <c r="E597" s="82"/>
      <c r="F597" s="1"/>
      <c r="G597" s="1"/>
      <c r="H597" s="1"/>
      <c r="I597" s="1"/>
      <c r="J597" s="26"/>
      <c r="K597" s="1"/>
      <c r="L597" s="1"/>
      <c r="M597" s="1"/>
      <c r="N597" s="1"/>
      <c r="O597" s="1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478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1:36" s="11" customFormat="1" hidden="1" outlineLevel="3" x14ac:dyDescent="0.3">
      <c r="A598" s="1"/>
      <c r="B598" s="7"/>
      <c r="C598" s="117" t="s">
        <v>415</v>
      </c>
      <c r="D598" s="7">
        <f t="shared" si="26"/>
        <v>8</v>
      </c>
      <c r="E598" s="82"/>
      <c r="F598" s="1"/>
      <c r="G598" s="1"/>
      <c r="H598" s="1"/>
      <c r="I598" s="1"/>
      <c r="J598" s="26"/>
      <c r="K598" s="1"/>
      <c r="L598" s="1"/>
      <c r="M598" s="1"/>
      <c r="N598" s="1"/>
      <c r="O598" s="1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478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1:36" s="11" customFormat="1" hidden="1" outlineLevel="3" x14ac:dyDescent="0.3">
      <c r="A599" s="1"/>
      <c r="B599" s="7"/>
      <c r="C599" s="117" t="s">
        <v>416</v>
      </c>
      <c r="D599" s="7">
        <f t="shared" si="26"/>
        <v>9</v>
      </c>
      <c r="E599" s="82"/>
      <c r="F599" s="1"/>
      <c r="G599" s="1"/>
      <c r="H599" s="1"/>
      <c r="I599" s="1"/>
      <c r="J599" s="26"/>
      <c r="K599" s="1"/>
      <c r="L599" s="1"/>
      <c r="M599" s="1"/>
      <c r="N599" s="1"/>
      <c r="O599" s="1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478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1:36" s="11" customFormat="1" hidden="1" outlineLevel="3" x14ac:dyDescent="0.3">
      <c r="A600" s="1"/>
      <c r="B600" s="7"/>
      <c r="C600" s="117">
        <v>0</v>
      </c>
      <c r="D600" s="7">
        <f t="shared" si="26"/>
        <v>10</v>
      </c>
      <c r="E600" s="82"/>
      <c r="F600" s="1"/>
      <c r="G600" s="1"/>
      <c r="H600" s="1"/>
      <c r="I600" s="1"/>
      <c r="J600" s="26"/>
      <c r="K600" s="1"/>
      <c r="L600" s="1"/>
      <c r="M600" s="1"/>
      <c r="N600" s="1"/>
      <c r="O600" s="1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478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1:36" s="11" customFormat="1" hidden="1" outlineLevel="3" x14ac:dyDescent="0.3">
      <c r="A601" s="1"/>
      <c r="B601" s="7"/>
      <c r="C601" s="117">
        <v>0</v>
      </c>
      <c r="D601" s="7">
        <f t="shared" si="26"/>
        <v>11</v>
      </c>
      <c r="E601" s="82"/>
      <c r="F601" s="1"/>
      <c r="G601" s="1"/>
      <c r="H601" s="1"/>
      <c r="I601" s="1"/>
      <c r="J601" s="26"/>
      <c r="K601" s="1"/>
      <c r="L601" s="1"/>
      <c r="M601" s="1"/>
      <c r="N601" s="1"/>
      <c r="O601" s="1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478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1:36" s="11" customFormat="1" hidden="1" outlineLevel="3" x14ac:dyDescent="0.3">
      <c r="A602" s="1"/>
      <c r="B602" s="7"/>
      <c r="C602" s="117">
        <v>0</v>
      </c>
      <c r="D602" s="7">
        <f t="shared" si="26"/>
        <v>12</v>
      </c>
      <c r="E602" s="82"/>
      <c r="F602" s="1"/>
      <c r="G602" s="1"/>
      <c r="H602" s="1"/>
      <c r="I602" s="1"/>
      <c r="J602" s="26"/>
      <c r="K602" s="1"/>
      <c r="L602" s="1"/>
      <c r="M602" s="1"/>
      <c r="N602" s="1"/>
      <c r="O602" s="1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478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1:36" s="11" customFormat="1" hidden="1" outlineLevel="3" x14ac:dyDescent="0.3">
      <c r="A603" s="1"/>
      <c r="B603" s="7"/>
      <c r="C603" s="117">
        <v>0</v>
      </c>
      <c r="D603" s="7">
        <f t="shared" si="26"/>
        <v>13</v>
      </c>
      <c r="E603" s="82"/>
      <c r="F603" s="1"/>
      <c r="G603" s="1"/>
      <c r="H603" s="1"/>
      <c r="I603" s="1"/>
      <c r="J603" s="26"/>
      <c r="K603" s="1"/>
      <c r="L603" s="1"/>
      <c r="M603" s="1"/>
      <c r="N603" s="1"/>
      <c r="O603" s="1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478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1:36" s="11" customFormat="1" hidden="1" outlineLevel="3" x14ac:dyDescent="0.3">
      <c r="A604" s="1"/>
      <c r="B604" s="7"/>
      <c r="C604" s="117">
        <v>0</v>
      </c>
      <c r="D604" s="7">
        <f t="shared" si="26"/>
        <v>14</v>
      </c>
      <c r="E604" s="82"/>
      <c r="F604" s="1"/>
      <c r="G604" s="1"/>
      <c r="H604" s="1"/>
      <c r="I604" s="1"/>
      <c r="J604" s="26"/>
      <c r="K604" s="1"/>
      <c r="L604" s="1"/>
      <c r="M604" s="1"/>
      <c r="N604" s="1"/>
      <c r="O604" s="1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478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1:36" s="11" customFormat="1" hidden="1" outlineLevel="3" x14ac:dyDescent="0.3">
      <c r="A605" s="1"/>
      <c r="B605" s="7"/>
      <c r="C605" s="117">
        <v>0</v>
      </c>
      <c r="D605" s="7">
        <f t="shared" si="26"/>
        <v>15</v>
      </c>
      <c r="E605" s="82"/>
      <c r="F605" s="1"/>
      <c r="G605" s="1"/>
      <c r="H605" s="1"/>
      <c r="I605" s="1"/>
      <c r="J605" s="26"/>
      <c r="K605" s="1"/>
      <c r="L605" s="1"/>
      <c r="M605" s="1"/>
      <c r="N605" s="1"/>
      <c r="O605" s="1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478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1:36" s="11" customFormat="1" hidden="1" outlineLevel="3" x14ac:dyDescent="0.3">
      <c r="A606" s="1"/>
      <c r="B606" s="7"/>
      <c r="C606" s="117">
        <v>0</v>
      </c>
      <c r="D606" s="7">
        <f t="shared" si="26"/>
        <v>16</v>
      </c>
      <c r="E606" s="82"/>
      <c r="F606" s="1"/>
      <c r="G606" s="1"/>
      <c r="H606" s="1"/>
      <c r="I606" s="1"/>
      <c r="J606" s="26"/>
      <c r="K606" s="1"/>
      <c r="L606" s="1"/>
      <c r="M606" s="1"/>
      <c r="N606" s="1"/>
      <c r="O606" s="1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478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1:36" s="11" customFormat="1" hidden="1" outlineLevel="3" x14ac:dyDescent="0.3">
      <c r="A607" s="1"/>
      <c r="B607" s="7"/>
      <c r="C607" s="117">
        <v>0</v>
      </c>
      <c r="D607" s="7">
        <f t="shared" si="26"/>
        <v>17</v>
      </c>
      <c r="E607" s="82"/>
      <c r="F607" s="1"/>
      <c r="G607" s="1"/>
      <c r="H607" s="1"/>
      <c r="I607" s="1"/>
      <c r="J607" s="26"/>
      <c r="K607" s="1"/>
      <c r="L607" s="1"/>
      <c r="M607" s="1"/>
      <c r="N607" s="1"/>
      <c r="O607" s="1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478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1:36" s="11" customFormat="1" hidden="1" outlineLevel="3" x14ac:dyDescent="0.3">
      <c r="A608" s="1"/>
      <c r="B608" s="7"/>
      <c r="C608" s="117">
        <v>0</v>
      </c>
      <c r="D608" s="7">
        <f t="shared" si="26"/>
        <v>18</v>
      </c>
      <c r="E608" s="82"/>
      <c r="F608" s="1"/>
      <c r="G608" s="1"/>
      <c r="H608" s="1"/>
      <c r="I608" s="1"/>
      <c r="J608" s="26"/>
      <c r="K608" s="1"/>
      <c r="L608" s="1"/>
      <c r="M608" s="1"/>
      <c r="N608" s="1"/>
      <c r="O608" s="1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478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1:36" hidden="1" outlineLevel="3" x14ac:dyDescent="0.3">
      <c r="A609" s="1"/>
      <c r="B609" s="7"/>
      <c r="C609" s="117">
        <v>0</v>
      </c>
      <c r="D609" s="7">
        <f t="shared" si="26"/>
        <v>19</v>
      </c>
      <c r="E609" s="82"/>
      <c r="F609" s="1"/>
      <c r="G609" s="1"/>
      <c r="H609" s="1"/>
      <c r="I609" s="1"/>
      <c r="J609" s="120"/>
      <c r="K609" s="118"/>
      <c r="L609" s="118"/>
      <c r="M609" s="118"/>
      <c r="N609" s="118"/>
      <c r="O609" s="118"/>
      <c r="P609" s="123"/>
      <c r="Q609" s="123"/>
      <c r="R609" s="123"/>
      <c r="S609" s="123"/>
      <c r="T609" s="123"/>
      <c r="U609" s="119"/>
      <c r="V609" s="119"/>
      <c r="W609" s="119"/>
      <c r="X609" s="119"/>
      <c r="Y609" s="119"/>
      <c r="Z609" s="497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</row>
    <row r="610" spans="1:36" hidden="1" outlineLevel="3" x14ac:dyDescent="0.3">
      <c r="A610" s="1"/>
      <c r="B610" s="7"/>
      <c r="C610" s="117">
        <v>0</v>
      </c>
      <c r="D610" s="7">
        <f t="shared" si="26"/>
        <v>20</v>
      </c>
      <c r="E610" s="82"/>
      <c r="F610" s="1"/>
      <c r="G610" s="1"/>
      <c r="H610" s="1"/>
      <c r="I610" s="1"/>
      <c r="J610" s="120"/>
      <c r="K610" s="118"/>
      <c r="L610" s="118"/>
      <c r="M610" s="118"/>
      <c r="N610" s="118"/>
      <c r="O610" s="118"/>
      <c r="P610" s="123"/>
      <c r="Q610" s="123"/>
      <c r="R610" s="123"/>
      <c r="S610" s="123"/>
      <c r="T610" s="123"/>
      <c r="U610" s="119"/>
      <c r="V610" s="119"/>
      <c r="W610" s="119"/>
      <c r="X610" s="119"/>
      <c r="Y610" s="119"/>
      <c r="Z610" s="497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</row>
    <row r="611" spans="1:36" hidden="1" outlineLevel="3" x14ac:dyDescent="0.3">
      <c r="A611" s="17"/>
      <c r="B611" s="81"/>
      <c r="C611" s="81"/>
      <c r="D611" s="81"/>
      <c r="E611" s="82"/>
      <c r="F611" s="82"/>
      <c r="G611" s="82"/>
      <c r="H611" s="17"/>
      <c r="I611" s="17"/>
      <c r="J611" s="120"/>
      <c r="K611" s="118"/>
      <c r="L611" s="118"/>
      <c r="M611" s="118"/>
      <c r="N611" s="118"/>
      <c r="O611" s="118"/>
      <c r="P611" s="123"/>
      <c r="Q611" s="123"/>
      <c r="R611" s="123"/>
      <c r="S611" s="123"/>
      <c r="T611" s="123"/>
      <c r="U611" s="119"/>
      <c r="V611" s="119"/>
      <c r="W611" s="119"/>
      <c r="X611" s="119"/>
      <c r="Y611" s="119"/>
      <c r="Z611" s="497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</row>
    <row r="612" spans="1:36" hidden="1" outlineLevel="3" x14ac:dyDescent="0.3">
      <c r="A612" s="17"/>
      <c r="B612" s="81"/>
      <c r="C612" s="116" t="s">
        <v>134</v>
      </c>
      <c r="D612" s="7"/>
      <c r="E612" s="82"/>
      <c r="F612" s="82"/>
      <c r="G612" s="82"/>
      <c r="H612" s="17"/>
      <c r="I612" s="17"/>
      <c r="J612" s="120"/>
      <c r="K612" s="118"/>
      <c r="L612" s="118"/>
      <c r="M612" s="118"/>
      <c r="N612" s="118"/>
      <c r="O612" s="118"/>
      <c r="P612" s="123"/>
      <c r="Q612" s="123"/>
      <c r="R612" s="123"/>
      <c r="S612" s="123"/>
      <c r="T612" s="123"/>
      <c r="U612" s="119"/>
      <c r="V612" s="119"/>
      <c r="W612" s="119"/>
      <c r="X612" s="119"/>
      <c r="Y612" s="119"/>
      <c r="Z612" s="497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</row>
    <row r="613" spans="1:36" hidden="1" outlineLevel="3" x14ac:dyDescent="0.3">
      <c r="A613" s="17"/>
      <c r="B613" s="81"/>
      <c r="C613" s="117" t="s">
        <v>12</v>
      </c>
      <c r="D613" s="7">
        <v>1</v>
      </c>
      <c r="E613" s="82"/>
      <c r="F613" s="82"/>
      <c r="G613" s="82"/>
      <c r="H613" s="17"/>
      <c r="I613" s="17"/>
      <c r="J613" s="120"/>
      <c r="K613" s="118"/>
      <c r="L613" s="118"/>
      <c r="M613" s="118"/>
      <c r="N613" s="118"/>
      <c r="O613" s="118"/>
      <c r="P613" s="123"/>
      <c r="Q613" s="123"/>
      <c r="R613" s="123"/>
      <c r="S613" s="123"/>
      <c r="T613" s="123"/>
      <c r="U613" s="119"/>
      <c r="V613" s="119"/>
      <c r="W613" s="119"/>
      <c r="X613" s="119"/>
      <c r="Y613" s="119"/>
      <c r="Z613" s="497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</row>
    <row r="614" spans="1:36" hidden="1" outlineLevel="3" x14ac:dyDescent="0.3">
      <c r="A614" s="17"/>
      <c r="B614" s="81"/>
      <c r="C614" s="117" t="s">
        <v>117</v>
      </c>
      <c r="D614" s="7">
        <f t="shared" ref="D614:D624" si="27">D613+1</f>
        <v>2</v>
      </c>
      <c r="E614" s="82"/>
      <c r="F614" s="82"/>
      <c r="G614" s="82"/>
      <c r="H614" s="17"/>
      <c r="I614" s="17"/>
      <c r="J614" s="120"/>
      <c r="K614" s="118"/>
      <c r="L614" s="118"/>
      <c r="M614" s="118"/>
      <c r="N614" s="118"/>
      <c r="O614" s="118"/>
      <c r="P614" s="123"/>
      <c r="Q614" s="123"/>
      <c r="R614" s="123"/>
      <c r="S614" s="123"/>
      <c r="T614" s="123"/>
      <c r="U614" s="119"/>
      <c r="V614" s="119"/>
      <c r="W614" s="119"/>
      <c r="X614" s="119"/>
      <c r="Y614" s="119"/>
      <c r="Z614" s="497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</row>
    <row r="615" spans="1:36" hidden="1" outlineLevel="3" x14ac:dyDescent="0.3">
      <c r="A615" s="17"/>
      <c r="B615" s="81"/>
      <c r="C615" s="117" t="s">
        <v>636</v>
      </c>
      <c r="D615" s="7">
        <f t="shared" si="27"/>
        <v>3</v>
      </c>
      <c r="E615" s="82"/>
      <c r="F615" s="82"/>
      <c r="G615" s="82"/>
      <c r="H615" s="17"/>
      <c r="I615" s="17"/>
      <c r="J615" s="120"/>
      <c r="K615" s="118"/>
      <c r="L615" s="118"/>
      <c r="M615" s="118"/>
      <c r="N615" s="118"/>
      <c r="O615" s="118"/>
      <c r="P615" s="123"/>
      <c r="Q615" s="123"/>
      <c r="R615" s="123"/>
      <c r="S615" s="123"/>
      <c r="T615" s="123"/>
      <c r="U615" s="119"/>
      <c r="V615" s="119"/>
      <c r="W615" s="119"/>
      <c r="X615" s="119"/>
      <c r="Y615" s="119"/>
      <c r="Z615" s="497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</row>
    <row r="616" spans="1:36" hidden="1" outlineLevel="3" x14ac:dyDescent="0.3">
      <c r="A616" s="17"/>
      <c r="B616" s="81"/>
      <c r="C616" s="117" t="s">
        <v>637</v>
      </c>
      <c r="D616" s="7">
        <f t="shared" si="27"/>
        <v>4</v>
      </c>
      <c r="E616" s="82"/>
      <c r="F616" s="82"/>
      <c r="G616" s="82"/>
      <c r="H616" s="17"/>
      <c r="I616" s="17"/>
      <c r="J616" s="120"/>
      <c r="K616" s="118"/>
      <c r="L616" s="118"/>
      <c r="M616" s="118"/>
      <c r="N616" s="118"/>
      <c r="O616" s="118"/>
      <c r="P616" s="123"/>
      <c r="Q616" s="123"/>
      <c r="R616" s="123"/>
      <c r="S616" s="123"/>
      <c r="T616" s="123"/>
      <c r="U616" s="119"/>
      <c r="V616" s="119"/>
      <c r="W616" s="119"/>
      <c r="X616" s="119"/>
      <c r="Y616" s="119"/>
      <c r="Z616" s="497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</row>
    <row r="617" spans="1:36" hidden="1" outlineLevel="3" x14ac:dyDescent="0.3">
      <c r="A617" s="17"/>
      <c r="B617" s="81"/>
      <c r="C617" s="117" t="s">
        <v>638</v>
      </c>
      <c r="D617" s="7">
        <f t="shared" si="27"/>
        <v>5</v>
      </c>
      <c r="E617" s="82"/>
      <c r="F617" s="82"/>
      <c r="G617" s="82"/>
      <c r="H617" s="17"/>
      <c r="I617" s="17"/>
      <c r="J617" s="120"/>
      <c r="K617" s="118"/>
      <c r="L617" s="118"/>
      <c r="M617" s="118"/>
      <c r="N617" s="118"/>
      <c r="O617" s="118"/>
      <c r="P617" s="123"/>
      <c r="Q617" s="123"/>
      <c r="R617" s="123"/>
      <c r="S617" s="123"/>
      <c r="T617" s="123"/>
      <c r="U617" s="119"/>
      <c r="V617" s="119"/>
      <c r="W617" s="119"/>
      <c r="X617" s="119"/>
      <c r="Y617" s="119"/>
      <c r="Z617" s="497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</row>
    <row r="618" spans="1:36" hidden="1" outlineLevel="3" x14ac:dyDescent="0.3">
      <c r="A618" s="17"/>
      <c r="B618" s="81"/>
      <c r="C618" s="117" t="s">
        <v>639</v>
      </c>
      <c r="D618" s="7">
        <f t="shared" si="27"/>
        <v>6</v>
      </c>
      <c r="E618" s="82"/>
      <c r="F618" s="82"/>
      <c r="G618" s="82"/>
      <c r="H618" s="17"/>
      <c r="I618" s="17"/>
      <c r="J618" s="120"/>
      <c r="K618" s="118"/>
      <c r="L618" s="118"/>
      <c r="M618" s="118"/>
      <c r="N618" s="118"/>
      <c r="O618" s="118"/>
      <c r="P618" s="123"/>
      <c r="Q618" s="123"/>
      <c r="R618" s="123"/>
      <c r="S618" s="123"/>
      <c r="T618" s="123"/>
      <c r="U618" s="119"/>
      <c r="V618" s="119"/>
      <c r="W618" s="119"/>
      <c r="X618" s="119"/>
      <c r="Y618" s="119"/>
      <c r="Z618" s="497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</row>
    <row r="619" spans="1:36" hidden="1" outlineLevel="3" x14ac:dyDescent="0.3">
      <c r="A619" s="17"/>
      <c r="B619" s="81"/>
      <c r="C619" s="117" t="s">
        <v>640</v>
      </c>
      <c r="D619" s="7">
        <f t="shared" si="27"/>
        <v>7</v>
      </c>
      <c r="E619" s="82"/>
      <c r="F619" s="82"/>
      <c r="G619" s="82"/>
      <c r="H619" s="17"/>
      <c r="I619" s="17"/>
      <c r="J619" s="120"/>
      <c r="K619" s="118"/>
      <c r="L619" s="118"/>
      <c r="M619" s="118"/>
      <c r="N619" s="118"/>
      <c r="O619" s="118"/>
      <c r="P619" s="123"/>
      <c r="Q619" s="123"/>
      <c r="R619" s="123"/>
      <c r="S619" s="123"/>
      <c r="T619" s="123"/>
      <c r="U619" s="119"/>
      <c r="V619" s="119"/>
      <c r="W619" s="119"/>
      <c r="X619" s="119"/>
      <c r="Y619" s="119"/>
      <c r="Z619" s="497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</row>
    <row r="620" spans="1:36" hidden="1" outlineLevel="3" x14ac:dyDescent="0.3">
      <c r="A620" s="17"/>
      <c r="B620" s="81"/>
      <c r="C620" s="117" t="s">
        <v>641</v>
      </c>
      <c r="D620" s="7">
        <f t="shared" si="27"/>
        <v>8</v>
      </c>
      <c r="E620" s="82"/>
      <c r="F620" s="82"/>
      <c r="G620" s="82"/>
      <c r="H620" s="17"/>
      <c r="I620" s="17"/>
      <c r="J620" s="120"/>
      <c r="K620" s="118"/>
      <c r="L620" s="118"/>
      <c r="M620" s="118"/>
      <c r="N620" s="118"/>
      <c r="O620" s="118"/>
      <c r="P620" s="123"/>
      <c r="Q620" s="123"/>
      <c r="R620" s="123"/>
      <c r="S620" s="123"/>
      <c r="T620" s="123"/>
      <c r="U620" s="119"/>
      <c r="V620" s="119"/>
      <c r="W620" s="119"/>
      <c r="X620" s="119"/>
      <c r="Y620" s="119"/>
      <c r="Z620" s="497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</row>
    <row r="621" spans="1:36" hidden="1" outlineLevel="3" x14ac:dyDescent="0.3">
      <c r="A621" s="17"/>
      <c r="B621" s="81"/>
      <c r="C621" s="117" t="s">
        <v>12</v>
      </c>
      <c r="D621" s="7">
        <f t="shared" si="27"/>
        <v>9</v>
      </c>
      <c r="E621" s="82"/>
      <c r="F621" s="82"/>
      <c r="G621" s="82"/>
      <c r="H621" s="17"/>
      <c r="I621" s="17"/>
      <c r="J621" s="120"/>
      <c r="K621" s="118"/>
      <c r="L621" s="118"/>
      <c r="M621" s="118"/>
      <c r="N621" s="118"/>
      <c r="O621" s="118"/>
      <c r="P621" s="123"/>
      <c r="Q621" s="123"/>
      <c r="R621" s="123"/>
      <c r="S621" s="123"/>
      <c r="T621" s="123"/>
      <c r="U621" s="119"/>
      <c r="V621" s="119"/>
      <c r="W621" s="119"/>
      <c r="X621" s="119"/>
      <c r="Y621" s="119"/>
      <c r="Z621" s="497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</row>
    <row r="622" spans="1:36" hidden="1" outlineLevel="3" x14ac:dyDescent="0.3">
      <c r="A622" s="17"/>
      <c r="B622" s="81"/>
      <c r="C622" s="117" t="s">
        <v>12</v>
      </c>
      <c r="D622" s="7">
        <f t="shared" si="27"/>
        <v>10</v>
      </c>
      <c r="E622" s="82"/>
      <c r="F622" s="82"/>
      <c r="G622" s="82"/>
      <c r="H622" s="17"/>
      <c r="I622" s="17"/>
      <c r="J622" s="120"/>
      <c r="K622" s="118"/>
      <c r="L622" s="118"/>
      <c r="M622" s="118"/>
      <c r="N622" s="118"/>
      <c r="O622" s="118"/>
      <c r="P622" s="123"/>
      <c r="Q622" s="123"/>
      <c r="R622" s="123"/>
      <c r="S622" s="123"/>
      <c r="T622" s="123"/>
      <c r="U622" s="119"/>
      <c r="V622" s="119"/>
      <c r="W622" s="119"/>
      <c r="X622" s="119"/>
      <c r="Y622" s="119"/>
      <c r="Z622" s="497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</row>
    <row r="623" spans="1:36" hidden="1" outlineLevel="3" x14ac:dyDescent="0.3">
      <c r="A623" s="17"/>
      <c r="B623" s="81"/>
      <c r="C623" s="117" t="s">
        <v>12</v>
      </c>
      <c r="D623" s="7">
        <f t="shared" si="27"/>
        <v>11</v>
      </c>
      <c r="E623" s="82"/>
      <c r="F623" s="82"/>
      <c r="G623" s="82"/>
      <c r="H623" s="17"/>
      <c r="I623" s="17"/>
      <c r="J623" s="120"/>
      <c r="K623" s="118"/>
      <c r="L623" s="118"/>
      <c r="M623" s="118"/>
      <c r="N623" s="118"/>
      <c r="O623" s="118"/>
      <c r="P623" s="123"/>
      <c r="Q623" s="123"/>
      <c r="R623" s="123"/>
      <c r="S623" s="123"/>
      <c r="T623" s="123"/>
      <c r="U623" s="119"/>
      <c r="V623" s="119"/>
      <c r="W623" s="119"/>
      <c r="X623" s="119"/>
      <c r="Y623" s="119"/>
      <c r="Z623" s="497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</row>
    <row r="624" spans="1:36" hidden="1" outlineLevel="3" x14ac:dyDescent="0.3">
      <c r="A624" s="17"/>
      <c r="B624" s="81"/>
      <c r="C624" s="117" t="s">
        <v>12</v>
      </c>
      <c r="D624" s="7">
        <f t="shared" si="27"/>
        <v>12</v>
      </c>
      <c r="E624" s="82"/>
      <c r="F624" s="82"/>
      <c r="G624" s="82"/>
      <c r="H624" s="17"/>
      <c r="I624" s="17"/>
      <c r="J624" s="120"/>
      <c r="K624" s="118"/>
      <c r="L624" s="118"/>
      <c r="M624" s="118"/>
      <c r="N624" s="118"/>
      <c r="O624" s="118"/>
      <c r="P624" s="123"/>
      <c r="Q624" s="123"/>
      <c r="R624" s="123"/>
      <c r="S624" s="123"/>
      <c r="T624" s="123"/>
      <c r="U624" s="119"/>
      <c r="V624" s="119"/>
      <c r="W624" s="119"/>
      <c r="X624" s="119"/>
      <c r="Y624" s="119"/>
      <c r="Z624" s="497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</row>
    <row r="625" spans="1:36" hidden="1" outlineLevel="3" x14ac:dyDescent="0.3">
      <c r="A625" s="17"/>
      <c r="B625" s="81"/>
      <c r="C625" s="81"/>
      <c r="D625" s="81"/>
      <c r="E625" s="82"/>
      <c r="F625" s="82"/>
      <c r="G625" s="82"/>
      <c r="H625" s="17"/>
      <c r="I625" s="17"/>
      <c r="J625" s="120"/>
      <c r="K625" s="118"/>
      <c r="L625" s="118"/>
      <c r="M625" s="118"/>
      <c r="N625" s="118"/>
      <c r="O625" s="118"/>
      <c r="P625" s="123"/>
      <c r="Q625" s="123"/>
      <c r="R625" s="123"/>
      <c r="S625" s="123"/>
      <c r="T625" s="123"/>
      <c r="U625" s="119"/>
      <c r="V625" s="119"/>
      <c r="W625" s="119"/>
      <c r="X625" s="119"/>
      <c r="Y625" s="119"/>
      <c r="Z625" s="497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</row>
    <row r="626" spans="1:36" hidden="1" outlineLevel="3" x14ac:dyDescent="0.3">
      <c r="A626" s="17"/>
      <c r="B626" s="81"/>
      <c r="C626" s="116" t="s">
        <v>135</v>
      </c>
      <c r="D626" s="81"/>
      <c r="E626" s="82"/>
      <c r="F626" s="82"/>
      <c r="G626" s="82"/>
      <c r="H626" s="17"/>
      <c r="I626" s="17"/>
      <c r="J626" s="120"/>
      <c r="K626" s="118"/>
      <c r="L626" s="118"/>
      <c r="M626" s="118"/>
      <c r="N626" s="118"/>
      <c r="O626" s="118"/>
      <c r="P626" s="123"/>
      <c r="Q626" s="123"/>
      <c r="R626" s="123"/>
      <c r="S626" s="123"/>
      <c r="T626" s="123"/>
      <c r="U626" s="119"/>
      <c r="V626" s="119"/>
      <c r="W626" s="119"/>
      <c r="X626" s="119"/>
      <c r="Y626" s="119"/>
      <c r="Z626" s="497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</row>
    <row r="627" spans="1:36" hidden="1" outlineLevel="3" x14ac:dyDescent="0.3">
      <c r="A627" s="124"/>
      <c r="B627" s="125"/>
      <c r="C627" s="126" t="s">
        <v>12</v>
      </c>
      <c r="D627" s="127" t="s">
        <v>12</v>
      </c>
      <c r="E627" s="127" t="str">
        <f t="shared" ref="E627:E657" si="28">C627&amp;" - Tel.-"&amp;G627</f>
        <v>- - Tel.--</v>
      </c>
      <c r="F627" s="128" t="str">
        <f t="shared" ref="F627:F657" si="29">D627</f>
        <v>-</v>
      </c>
      <c r="G627" s="128" t="s">
        <v>12</v>
      </c>
      <c r="H627" s="124"/>
      <c r="I627" s="124"/>
      <c r="J627" s="129"/>
      <c r="K627" s="130"/>
      <c r="L627" s="130"/>
      <c r="M627" s="130"/>
      <c r="N627" s="130"/>
      <c r="O627" s="130"/>
      <c r="P627" s="131"/>
      <c r="Q627" s="131"/>
      <c r="R627" s="131"/>
      <c r="S627" s="131"/>
      <c r="T627" s="131"/>
      <c r="U627" s="121"/>
      <c r="V627" s="121"/>
      <c r="W627" s="121"/>
      <c r="X627" s="121"/>
      <c r="Y627" s="121"/>
      <c r="Z627" s="498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</row>
    <row r="628" spans="1:36" hidden="1" outlineLevel="3" x14ac:dyDescent="0.3">
      <c r="A628" s="124"/>
      <c r="B628" s="125"/>
      <c r="C628" s="126" t="s">
        <v>417</v>
      </c>
      <c r="D628" s="127" t="s">
        <v>137</v>
      </c>
      <c r="E628" s="127" t="str">
        <f t="shared" si="28"/>
        <v>Alberto Peláez - Tel.-+34 677 484 805</v>
      </c>
      <c r="F628" s="128" t="str">
        <f t="shared" si="29"/>
        <v>AP</v>
      </c>
      <c r="G628" s="128" t="s">
        <v>418</v>
      </c>
      <c r="H628" s="124"/>
      <c r="I628" s="124"/>
      <c r="J628" s="129"/>
      <c r="K628" s="130"/>
      <c r="L628" s="130"/>
      <c r="M628" s="130"/>
      <c r="N628" s="130"/>
      <c r="O628" s="130"/>
      <c r="P628" s="131"/>
      <c r="Q628" s="131"/>
      <c r="R628" s="131"/>
      <c r="S628" s="131"/>
      <c r="T628" s="131"/>
      <c r="U628" s="121"/>
      <c r="V628" s="121"/>
      <c r="W628" s="121"/>
      <c r="X628" s="121"/>
      <c r="Y628" s="121"/>
      <c r="Z628" s="498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</row>
    <row r="629" spans="1:36" hidden="1" outlineLevel="3" x14ac:dyDescent="0.3">
      <c r="A629" s="17"/>
      <c r="B629" s="81"/>
      <c r="C629" s="126" t="s">
        <v>419</v>
      </c>
      <c r="D629" s="127" t="s">
        <v>138</v>
      </c>
      <c r="E629" s="127" t="str">
        <f t="shared" si="28"/>
        <v>Miguel Angel Ramos - Tel.-+34 671 556 062</v>
      </c>
      <c r="F629" s="128" t="str">
        <f t="shared" si="29"/>
        <v>MR</v>
      </c>
      <c r="G629" s="128" t="s">
        <v>420</v>
      </c>
      <c r="H629" s="17"/>
      <c r="I629" s="17"/>
      <c r="J629" s="120"/>
      <c r="K629" s="118"/>
      <c r="L629" s="118"/>
      <c r="M629" s="118"/>
      <c r="N629" s="118"/>
      <c r="O629" s="118"/>
      <c r="P629" s="123"/>
      <c r="Q629" s="123"/>
      <c r="R629" s="123"/>
      <c r="S629" s="123"/>
      <c r="T629" s="123"/>
      <c r="U629" s="119"/>
      <c r="V629" s="119"/>
      <c r="W629" s="119"/>
      <c r="X629" s="119"/>
      <c r="Y629" s="119"/>
      <c r="Z629" s="497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</row>
    <row r="630" spans="1:36" hidden="1" outlineLevel="3" x14ac:dyDescent="0.3">
      <c r="A630" s="17"/>
      <c r="B630" s="81"/>
      <c r="C630" s="126" t="s">
        <v>421</v>
      </c>
      <c r="D630" s="127" t="s">
        <v>139</v>
      </c>
      <c r="E630" s="127" t="str">
        <f t="shared" si="28"/>
        <v>Ramon Campillo - Tel.-+34 687 534 435</v>
      </c>
      <c r="F630" s="128" t="str">
        <f t="shared" si="29"/>
        <v>RC</v>
      </c>
      <c r="G630" s="128" t="s">
        <v>422</v>
      </c>
      <c r="H630" s="17"/>
      <c r="I630" s="17"/>
      <c r="J630" s="120"/>
      <c r="K630" s="118"/>
      <c r="L630" s="118"/>
      <c r="M630" s="118"/>
      <c r="N630" s="118"/>
      <c r="O630" s="118"/>
      <c r="P630" s="123"/>
      <c r="Q630" s="123"/>
      <c r="R630" s="123"/>
      <c r="S630" s="123"/>
      <c r="T630" s="123"/>
      <c r="U630" s="119"/>
      <c r="V630" s="119"/>
      <c r="W630" s="119"/>
      <c r="X630" s="119"/>
      <c r="Y630" s="119"/>
      <c r="Z630" s="497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</row>
    <row r="631" spans="1:36" hidden="1" outlineLevel="3" x14ac:dyDescent="0.3">
      <c r="A631" s="17"/>
      <c r="B631" s="81"/>
      <c r="C631" s="126" t="s">
        <v>423</v>
      </c>
      <c r="D631" s="127" t="s">
        <v>424</v>
      </c>
      <c r="E631" s="127" t="str">
        <f t="shared" si="28"/>
        <v>Fernando Delgado - Tel.-+34 629 802 424</v>
      </c>
      <c r="F631" s="128" t="str">
        <f t="shared" si="29"/>
        <v>FD</v>
      </c>
      <c r="G631" s="128" t="s">
        <v>425</v>
      </c>
      <c r="H631" s="17"/>
      <c r="I631" s="17"/>
      <c r="J631" s="120"/>
      <c r="K631" s="118"/>
      <c r="L631" s="118"/>
      <c r="M631" s="118"/>
      <c r="N631" s="118"/>
      <c r="O631" s="118"/>
      <c r="P631" s="123"/>
      <c r="Q631" s="123"/>
      <c r="R631" s="123"/>
      <c r="S631" s="123"/>
      <c r="T631" s="123"/>
      <c r="U631" s="119"/>
      <c r="V631" s="119"/>
      <c r="W631" s="119"/>
      <c r="X631" s="119"/>
      <c r="Y631" s="119"/>
      <c r="Z631" s="497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</row>
    <row r="632" spans="1:36" hidden="1" outlineLevel="3" x14ac:dyDescent="0.3">
      <c r="A632" s="17"/>
      <c r="B632" s="81"/>
      <c r="C632" s="126" t="s">
        <v>426</v>
      </c>
      <c r="D632" s="127" t="s">
        <v>427</v>
      </c>
      <c r="E632" s="127" t="str">
        <f t="shared" si="28"/>
        <v>Javier Moreno - Tel.-+34 610 778 788</v>
      </c>
      <c r="F632" s="128" t="str">
        <f t="shared" si="29"/>
        <v>JM</v>
      </c>
      <c r="G632" s="128" t="s">
        <v>428</v>
      </c>
      <c r="H632" s="17"/>
      <c r="I632" s="17"/>
      <c r="J632" s="120"/>
      <c r="K632" s="118"/>
      <c r="L632" s="118"/>
      <c r="M632" s="118"/>
      <c r="N632" s="118"/>
      <c r="O632" s="118"/>
      <c r="P632" s="123"/>
      <c r="Q632" s="123"/>
      <c r="R632" s="123"/>
      <c r="S632" s="123"/>
      <c r="T632" s="123"/>
      <c r="U632" s="119"/>
      <c r="V632" s="119"/>
      <c r="W632" s="119"/>
      <c r="X632" s="119"/>
      <c r="Y632" s="119"/>
      <c r="Z632" s="497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</row>
    <row r="633" spans="1:36" hidden="1" outlineLevel="3" x14ac:dyDescent="0.3">
      <c r="A633" s="17"/>
      <c r="B633" s="81"/>
      <c r="C633" s="126" t="s">
        <v>429</v>
      </c>
      <c r="D633" s="127" t="s">
        <v>430</v>
      </c>
      <c r="E633" s="127" t="str">
        <f t="shared" si="28"/>
        <v>Fernando Antón - Tel.-+34 660 168 399</v>
      </c>
      <c r="F633" s="128" t="str">
        <f t="shared" si="29"/>
        <v>FA</v>
      </c>
      <c r="G633" s="128" t="s">
        <v>431</v>
      </c>
      <c r="H633" s="17"/>
      <c r="I633" s="17"/>
      <c r="J633" s="120"/>
      <c r="K633" s="118"/>
      <c r="L633" s="118"/>
      <c r="M633" s="118"/>
      <c r="N633" s="118"/>
      <c r="O633" s="118"/>
      <c r="P633" s="123"/>
      <c r="Q633" s="123"/>
      <c r="R633" s="123"/>
      <c r="S633" s="123"/>
      <c r="T633" s="123"/>
      <c r="U633" s="119"/>
      <c r="V633" s="119"/>
      <c r="W633" s="119"/>
      <c r="X633" s="119"/>
      <c r="Y633" s="119"/>
      <c r="Z633" s="497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</row>
    <row r="634" spans="1:36" hidden="1" outlineLevel="3" x14ac:dyDescent="0.3">
      <c r="A634" s="124"/>
      <c r="B634" s="125"/>
      <c r="C634" s="126" t="s">
        <v>432</v>
      </c>
      <c r="D634" s="127" t="s">
        <v>433</v>
      </c>
      <c r="E634" s="127" t="str">
        <f t="shared" si="28"/>
        <v>Rafael Delgado - Tel.-+34 619 044 912</v>
      </c>
      <c r="F634" s="128" t="str">
        <f t="shared" si="29"/>
        <v>RD</v>
      </c>
      <c r="G634" s="128" t="s">
        <v>434</v>
      </c>
      <c r="H634" s="124"/>
      <c r="I634" s="124"/>
      <c r="J634" s="129"/>
      <c r="K634" s="130"/>
      <c r="L634" s="130"/>
      <c r="M634" s="130"/>
      <c r="N634" s="130"/>
      <c r="O634" s="130"/>
      <c r="P634" s="131"/>
      <c r="Q634" s="131"/>
      <c r="R634" s="131"/>
      <c r="S634" s="131"/>
      <c r="T634" s="131"/>
      <c r="U634" s="121"/>
      <c r="V634" s="121"/>
      <c r="W634" s="121"/>
      <c r="X634" s="121"/>
      <c r="Y634" s="121"/>
      <c r="Z634" s="498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</row>
    <row r="635" spans="1:36" hidden="1" outlineLevel="3" x14ac:dyDescent="0.3">
      <c r="A635" s="124"/>
      <c r="B635" s="125"/>
      <c r="C635" s="126" t="s">
        <v>435</v>
      </c>
      <c r="D635" s="127" t="s">
        <v>436</v>
      </c>
      <c r="E635" s="127" t="str">
        <f t="shared" si="28"/>
        <v>Eduardo Barragán - Tel.-+34 656 930 813</v>
      </c>
      <c r="F635" s="128" t="str">
        <f t="shared" si="29"/>
        <v>EB</v>
      </c>
      <c r="G635" s="128" t="s">
        <v>437</v>
      </c>
      <c r="H635" s="124"/>
      <c r="I635" s="124"/>
      <c r="J635" s="129"/>
      <c r="K635" s="130"/>
      <c r="L635" s="130"/>
      <c r="M635" s="130"/>
      <c r="N635" s="130"/>
      <c r="O635" s="130"/>
      <c r="P635" s="131"/>
      <c r="Q635" s="131"/>
      <c r="R635" s="131"/>
      <c r="S635" s="131"/>
      <c r="T635" s="131"/>
      <c r="U635" s="121"/>
      <c r="V635" s="121"/>
      <c r="W635" s="121"/>
      <c r="X635" s="121"/>
      <c r="Y635" s="121"/>
      <c r="Z635" s="498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</row>
    <row r="636" spans="1:36" hidden="1" outlineLevel="3" x14ac:dyDescent="0.3">
      <c r="A636" s="124"/>
      <c r="B636" s="125"/>
      <c r="C636" s="126" t="s">
        <v>438</v>
      </c>
      <c r="D636" s="127" t="s">
        <v>439</v>
      </c>
      <c r="E636" s="127" t="str">
        <f t="shared" si="28"/>
        <v>Álvaro Peña - Tel.-+34 644 187 189</v>
      </c>
      <c r="F636" s="128" t="str">
        <f t="shared" si="29"/>
        <v>AV</v>
      </c>
      <c r="G636" s="128" t="s">
        <v>440</v>
      </c>
      <c r="H636" s="124"/>
      <c r="I636" s="124"/>
      <c r="J636" s="129"/>
      <c r="K636" s="130"/>
      <c r="L636" s="130"/>
      <c r="M636" s="130"/>
      <c r="N636" s="130"/>
      <c r="O636" s="130"/>
      <c r="P636" s="131"/>
      <c r="Q636" s="131"/>
      <c r="R636" s="131"/>
      <c r="S636" s="131"/>
      <c r="T636" s="131"/>
      <c r="U636" s="121"/>
      <c r="V636" s="121"/>
      <c r="W636" s="121"/>
      <c r="X636" s="121"/>
      <c r="Y636" s="121"/>
      <c r="Z636" s="498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</row>
    <row r="637" spans="1:36" hidden="1" outlineLevel="3" x14ac:dyDescent="0.3">
      <c r="A637" s="124"/>
      <c r="B637" s="125"/>
      <c r="C637" s="126" t="s">
        <v>441</v>
      </c>
      <c r="D637" s="127" t="s">
        <v>442</v>
      </c>
      <c r="E637" s="127" t="str">
        <f t="shared" si="28"/>
        <v>Román Jordá - Tel.-+34 620 971 561</v>
      </c>
      <c r="F637" s="128" t="str">
        <f t="shared" si="29"/>
        <v>RJ</v>
      </c>
      <c r="G637" s="128" t="s">
        <v>443</v>
      </c>
      <c r="H637" s="124"/>
      <c r="I637" s="124"/>
      <c r="J637" s="129"/>
      <c r="K637" s="130"/>
      <c r="L637" s="130"/>
      <c r="M637" s="130"/>
      <c r="N637" s="130"/>
      <c r="O637" s="130"/>
      <c r="P637" s="131"/>
      <c r="Q637" s="131"/>
      <c r="R637" s="131"/>
      <c r="S637" s="131"/>
      <c r="T637" s="131"/>
      <c r="U637" s="121"/>
      <c r="V637" s="121"/>
      <c r="W637" s="121"/>
      <c r="X637" s="121"/>
      <c r="Y637" s="121"/>
      <c r="Z637" s="498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</row>
    <row r="638" spans="1:36" hidden="1" outlineLevel="3" x14ac:dyDescent="0.3">
      <c r="A638" s="124"/>
      <c r="B638" s="125"/>
      <c r="C638" s="126" t="s">
        <v>444</v>
      </c>
      <c r="D638" s="127" t="s">
        <v>445</v>
      </c>
      <c r="E638" s="127" t="str">
        <f t="shared" si="28"/>
        <v>Jesús Arcas - Tel.-+34 606 306 260</v>
      </c>
      <c r="F638" s="128" t="str">
        <f t="shared" si="29"/>
        <v>JA</v>
      </c>
      <c r="G638" s="128" t="s">
        <v>446</v>
      </c>
      <c r="H638" s="124"/>
      <c r="I638" s="124"/>
      <c r="J638" s="129"/>
      <c r="K638" s="130"/>
      <c r="L638" s="130"/>
      <c r="M638" s="130"/>
      <c r="N638" s="130"/>
      <c r="O638" s="130"/>
      <c r="P638" s="131"/>
      <c r="Q638" s="131"/>
      <c r="R638" s="131"/>
      <c r="S638" s="131"/>
      <c r="T638" s="131"/>
      <c r="U638" s="121"/>
      <c r="V638" s="121"/>
      <c r="W638" s="121"/>
      <c r="X638" s="121"/>
      <c r="Y638" s="121"/>
      <c r="Z638" s="498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</row>
    <row r="639" spans="1:36" hidden="1" outlineLevel="3" x14ac:dyDescent="0.3">
      <c r="A639" s="124"/>
      <c r="B639" s="125"/>
      <c r="C639" s="126" t="s">
        <v>447</v>
      </c>
      <c r="D639" s="127" t="s">
        <v>140</v>
      </c>
      <c r="E639" s="127" t="str">
        <f t="shared" si="28"/>
        <v>Eloi Pi - Tel.-+34 609 759 337</v>
      </c>
      <c r="F639" s="128" t="str">
        <f t="shared" si="29"/>
        <v>EP</v>
      </c>
      <c r="G639" s="128" t="s">
        <v>448</v>
      </c>
      <c r="H639" s="124"/>
      <c r="I639" s="124"/>
      <c r="J639" s="129"/>
      <c r="K639" s="130"/>
      <c r="L639" s="130"/>
      <c r="M639" s="130"/>
      <c r="N639" s="130"/>
      <c r="O639" s="130"/>
      <c r="P639" s="131"/>
      <c r="Q639" s="131"/>
      <c r="R639" s="131"/>
      <c r="S639" s="131"/>
      <c r="T639" s="131"/>
      <c r="U639" s="121"/>
      <c r="V639" s="121"/>
      <c r="W639" s="121"/>
      <c r="X639" s="121"/>
      <c r="Y639" s="121"/>
      <c r="Z639" s="498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</row>
    <row r="640" spans="1:36" hidden="1" outlineLevel="3" x14ac:dyDescent="0.3">
      <c r="A640" s="124"/>
      <c r="B640" s="125"/>
      <c r="C640" s="126" t="s">
        <v>449</v>
      </c>
      <c r="D640" s="127" t="s">
        <v>450</v>
      </c>
      <c r="E640" s="127" t="str">
        <f t="shared" si="28"/>
        <v>Manuel del Pozo - Tel.-+34 622 248 075</v>
      </c>
      <c r="F640" s="128" t="str">
        <f t="shared" si="29"/>
        <v>MP</v>
      </c>
      <c r="G640" s="128" t="s">
        <v>451</v>
      </c>
      <c r="H640" s="124"/>
      <c r="I640" s="124"/>
      <c r="J640" s="129"/>
      <c r="K640" s="130"/>
      <c r="L640" s="130"/>
      <c r="M640" s="130"/>
      <c r="N640" s="130"/>
      <c r="O640" s="130"/>
      <c r="P640" s="131"/>
      <c r="Q640" s="131"/>
      <c r="R640" s="131"/>
      <c r="S640" s="131"/>
      <c r="T640" s="131"/>
      <c r="U640" s="121"/>
      <c r="V640" s="121"/>
      <c r="W640" s="121"/>
      <c r="X640" s="121"/>
      <c r="Y640" s="121"/>
      <c r="Z640" s="498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</row>
    <row r="641" spans="1:36" hidden="1" outlineLevel="3" x14ac:dyDescent="0.3">
      <c r="A641" s="124"/>
      <c r="B641" s="125"/>
      <c r="C641" s="126" t="s">
        <v>452</v>
      </c>
      <c r="D641" s="127" t="s">
        <v>398</v>
      </c>
      <c r="E641" s="127" t="str">
        <f t="shared" si="28"/>
        <v>Fernando Llodrà - Tel.-+34 664 550 267</v>
      </c>
      <c r="F641" s="128" t="str">
        <f t="shared" si="29"/>
        <v>FLL</v>
      </c>
      <c r="G641" s="128" t="s">
        <v>453</v>
      </c>
      <c r="H641" s="124"/>
      <c r="I641" s="124"/>
      <c r="J641" s="129"/>
      <c r="K641" s="130"/>
      <c r="L641" s="130"/>
      <c r="M641" s="130"/>
      <c r="N641" s="130"/>
      <c r="O641" s="130"/>
      <c r="P641" s="131"/>
      <c r="Q641" s="131"/>
      <c r="R641" s="131"/>
      <c r="S641" s="131"/>
      <c r="T641" s="131"/>
      <c r="U641" s="121"/>
      <c r="V641" s="121"/>
      <c r="W641" s="121"/>
      <c r="X641" s="121"/>
      <c r="Y641" s="121"/>
      <c r="Z641" s="498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</row>
    <row r="642" spans="1:36" hidden="1" outlineLevel="3" x14ac:dyDescent="0.3">
      <c r="A642" s="124"/>
      <c r="B642" s="125"/>
      <c r="C642" s="126" t="s">
        <v>454</v>
      </c>
      <c r="D642" s="127" t="s">
        <v>141</v>
      </c>
      <c r="E642" s="127" t="str">
        <f t="shared" si="28"/>
        <v>Higinio Caro - Tel.-+34 607 16 95 26</v>
      </c>
      <c r="F642" s="128" t="str">
        <f t="shared" si="29"/>
        <v>HC</v>
      </c>
      <c r="G642" s="128" t="s">
        <v>455</v>
      </c>
      <c r="H642" s="124"/>
      <c r="I642" s="124"/>
      <c r="J642" s="129"/>
      <c r="K642" s="130"/>
      <c r="L642" s="130"/>
      <c r="M642" s="130"/>
      <c r="N642" s="130"/>
      <c r="O642" s="130"/>
      <c r="P642" s="131"/>
      <c r="Q642" s="131"/>
      <c r="R642" s="131"/>
      <c r="S642" s="131"/>
      <c r="T642" s="131"/>
      <c r="U642" s="121"/>
      <c r="V642" s="121"/>
      <c r="W642" s="121"/>
      <c r="X642" s="121"/>
      <c r="Y642" s="121"/>
      <c r="Z642" s="498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</row>
    <row r="643" spans="1:36" hidden="1" outlineLevel="3" x14ac:dyDescent="0.3">
      <c r="A643" s="124"/>
      <c r="B643" s="125"/>
      <c r="C643" s="126" t="s">
        <v>456</v>
      </c>
      <c r="D643" s="127" t="s">
        <v>457</v>
      </c>
      <c r="E643" s="127" t="str">
        <f t="shared" si="28"/>
        <v>Igor Cortazar - Tel.-+34 696 827 529</v>
      </c>
      <c r="F643" s="128" t="str">
        <f t="shared" si="29"/>
        <v>IC</v>
      </c>
      <c r="G643" s="128" t="s">
        <v>458</v>
      </c>
      <c r="H643" s="124"/>
      <c r="I643" s="124"/>
      <c r="J643" s="129"/>
      <c r="K643" s="130"/>
      <c r="L643" s="130"/>
      <c r="M643" s="130"/>
      <c r="N643" s="130"/>
      <c r="O643" s="130"/>
      <c r="P643" s="131"/>
      <c r="Q643" s="131"/>
      <c r="R643" s="131"/>
      <c r="S643" s="131"/>
      <c r="T643" s="131"/>
      <c r="U643" s="121"/>
      <c r="V643" s="121"/>
      <c r="W643" s="121"/>
      <c r="X643" s="121"/>
      <c r="Y643" s="121"/>
      <c r="Z643" s="498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</row>
    <row r="644" spans="1:36" hidden="1" outlineLevel="3" x14ac:dyDescent="0.3">
      <c r="A644" s="124"/>
      <c r="B644" s="125"/>
      <c r="C644" s="126" t="s">
        <v>12</v>
      </c>
      <c r="D644" s="127" t="s">
        <v>12</v>
      </c>
      <c r="E644" s="127" t="str">
        <f t="shared" si="28"/>
        <v>- - Tel.--</v>
      </c>
      <c r="F644" s="128" t="str">
        <f t="shared" si="29"/>
        <v>-</v>
      </c>
      <c r="G644" s="128" t="s">
        <v>12</v>
      </c>
      <c r="H644" s="124"/>
      <c r="I644" s="124"/>
      <c r="J644" s="129"/>
      <c r="K644" s="130"/>
      <c r="L644" s="130"/>
      <c r="M644" s="130"/>
      <c r="N644" s="130"/>
      <c r="O644" s="130"/>
      <c r="P644" s="131"/>
      <c r="Q644" s="131"/>
      <c r="R644" s="131"/>
      <c r="S644" s="131"/>
      <c r="T644" s="131"/>
      <c r="U644" s="121"/>
      <c r="V644" s="121"/>
      <c r="W644" s="121"/>
      <c r="X644" s="121"/>
      <c r="Y644" s="121"/>
      <c r="Z644" s="498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</row>
    <row r="645" spans="1:36" hidden="1" outlineLevel="3" x14ac:dyDescent="0.3">
      <c r="A645" s="124"/>
      <c r="B645" s="125"/>
      <c r="C645" s="126" t="s">
        <v>459</v>
      </c>
      <c r="D645" s="127" t="s">
        <v>142</v>
      </c>
      <c r="E645" s="127" t="str">
        <f t="shared" si="28"/>
        <v>Sergio Espiñeira - Tel.-+34 661 292 431</v>
      </c>
      <c r="F645" s="128" t="str">
        <f t="shared" si="29"/>
        <v>SE</v>
      </c>
      <c r="G645" s="128" t="s">
        <v>460</v>
      </c>
      <c r="H645" s="124"/>
      <c r="I645" s="124"/>
      <c r="J645" s="129"/>
      <c r="K645" s="130"/>
      <c r="L645" s="130"/>
      <c r="M645" s="130"/>
      <c r="N645" s="130"/>
      <c r="O645" s="130"/>
      <c r="P645" s="131"/>
      <c r="Q645" s="131"/>
      <c r="R645" s="131"/>
      <c r="S645" s="131"/>
      <c r="T645" s="131"/>
      <c r="U645" s="121"/>
      <c r="V645" s="121"/>
      <c r="W645" s="121"/>
      <c r="X645" s="121"/>
      <c r="Y645" s="121"/>
      <c r="Z645" s="498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</row>
    <row r="646" spans="1:36" hidden="1" outlineLevel="3" x14ac:dyDescent="0.3">
      <c r="A646" s="124"/>
      <c r="B646" s="125"/>
      <c r="C646" s="126" t="s">
        <v>369</v>
      </c>
      <c r="D646" s="127" t="s">
        <v>397</v>
      </c>
      <c r="E646" s="127" t="str">
        <f t="shared" si="28"/>
        <v>Montse Figuerola - Tel.-+34 938 841 001</v>
      </c>
      <c r="F646" s="128" t="str">
        <f t="shared" si="29"/>
        <v>DT</v>
      </c>
      <c r="G646" s="128" t="s">
        <v>461</v>
      </c>
      <c r="H646" s="124"/>
      <c r="I646" s="124"/>
      <c r="J646" s="129"/>
      <c r="K646" s="130"/>
      <c r="L646" s="130"/>
      <c r="M646" s="130"/>
      <c r="N646" s="130"/>
      <c r="O646" s="130"/>
      <c r="P646" s="131"/>
      <c r="Q646" s="131"/>
      <c r="R646" s="131"/>
      <c r="S646" s="131"/>
      <c r="T646" s="131"/>
      <c r="U646" s="121"/>
      <c r="V646" s="121"/>
      <c r="W646" s="121"/>
      <c r="X646" s="121"/>
      <c r="Y646" s="121"/>
      <c r="Z646" s="498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</row>
    <row r="647" spans="1:36" hidden="1" outlineLevel="3" x14ac:dyDescent="0.3">
      <c r="A647" s="124"/>
      <c r="B647" s="125"/>
      <c r="C647" s="126" t="s">
        <v>462</v>
      </c>
      <c r="D647" s="127" t="s">
        <v>397</v>
      </c>
      <c r="E647" s="127" t="str">
        <f t="shared" si="28"/>
        <v>Sergi Alcón - Tel.-+34 938 841 001</v>
      </c>
      <c r="F647" s="128" t="str">
        <f t="shared" si="29"/>
        <v>DT</v>
      </c>
      <c r="G647" s="128" t="s">
        <v>461</v>
      </c>
      <c r="H647" s="124"/>
      <c r="I647" s="124"/>
      <c r="J647" s="129"/>
      <c r="K647" s="130"/>
      <c r="L647" s="130"/>
      <c r="M647" s="130"/>
      <c r="N647" s="130"/>
      <c r="O647" s="130"/>
      <c r="P647" s="131"/>
      <c r="Q647" s="131"/>
      <c r="R647" s="131"/>
      <c r="S647" s="131"/>
      <c r="T647" s="131"/>
      <c r="U647" s="121"/>
      <c r="V647" s="121"/>
      <c r="W647" s="121"/>
      <c r="X647" s="121"/>
      <c r="Y647" s="121"/>
      <c r="Z647" s="498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</row>
    <row r="648" spans="1:36" hidden="1" outlineLevel="3" x14ac:dyDescent="0.3">
      <c r="A648" s="124"/>
      <c r="B648" s="125"/>
      <c r="C648" s="126" t="s">
        <v>463</v>
      </c>
      <c r="D648" s="127" t="s">
        <v>397</v>
      </c>
      <c r="E648" s="127" t="str">
        <f t="shared" si="28"/>
        <v>Marc Vilasis - Tel.-+34 938 841 001</v>
      </c>
      <c r="F648" s="128" t="str">
        <f t="shared" si="29"/>
        <v>DT</v>
      </c>
      <c r="G648" s="128" t="s">
        <v>461</v>
      </c>
      <c r="H648" s="124"/>
      <c r="I648" s="124"/>
      <c r="J648" s="129"/>
      <c r="K648" s="130"/>
      <c r="L648" s="130"/>
      <c r="M648" s="130"/>
      <c r="N648" s="130"/>
      <c r="O648" s="130"/>
      <c r="P648" s="131"/>
      <c r="Q648" s="131"/>
      <c r="R648" s="131"/>
      <c r="S648" s="131"/>
      <c r="T648" s="131"/>
      <c r="U648" s="121"/>
      <c r="V648" s="121"/>
      <c r="W648" s="121"/>
      <c r="X648" s="121"/>
      <c r="Y648" s="121"/>
      <c r="Z648" s="498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</row>
    <row r="649" spans="1:36" hidden="1" outlineLevel="3" x14ac:dyDescent="0.3">
      <c r="A649" s="124"/>
      <c r="B649" s="125"/>
      <c r="C649" s="126" t="s">
        <v>12</v>
      </c>
      <c r="D649" s="127" t="s">
        <v>12</v>
      </c>
      <c r="E649" s="127" t="str">
        <f t="shared" si="28"/>
        <v>- - Tel.--</v>
      </c>
      <c r="F649" s="128" t="str">
        <f t="shared" si="29"/>
        <v>-</v>
      </c>
      <c r="G649" s="128" t="s">
        <v>12</v>
      </c>
      <c r="H649" s="124"/>
      <c r="I649" s="124"/>
      <c r="J649" s="129"/>
      <c r="K649" s="130"/>
      <c r="L649" s="130"/>
      <c r="M649" s="130"/>
      <c r="N649" s="130"/>
      <c r="O649" s="130"/>
      <c r="P649" s="131"/>
      <c r="Q649" s="131"/>
      <c r="R649" s="131"/>
      <c r="S649" s="131"/>
      <c r="T649" s="131"/>
      <c r="U649" s="121"/>
      <c r="V649" s="121"/>
      <c r="W649" s="121"/>
      <c r="X649" s="121"/>
      <c r="Y649" s="121"/>
      <c r="Z649" s="498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</row>
    <row r="650" spans="1:36" hidden="1" outlineLevel="3" x14ac:dyDescent="0.3">
      <c r="A650" s="124"/>
      <c r="B650" s="125"/>
      <c r="C650" s="126" t="s">
        <v>12</v>
      </c>
      <c r="D650" s="127" t="s">
        <v>12</v>
      </c>
      <c r="E650" s="127" t="str">
        <f t="shared" si="28"/>
        <v>- - Tel.--</v>
      </c>
      <c r="F650" s="128" t="str">
        <f t="shared" si="29"/>
        <v>-</v>
      </c>
      <c r="G650" s="128" t="s">
        <v>12</v>
      </c>
      <c r="H650" s="124"/>
      <c r="I650" s="124"/>
      <c r="J650" s="129"/>
      <c r="K650" s="130"/>
      <c r="L650" s="130"/>
      <c r="M650" s="130"/>
      <c r="N650" s="130"/>
      <c r="O650" s="130"/>
      <c r="P650" s="131"/>
      <c r="Q650" s="131"/>
      <c r="R650" s="131"/>
      <c r="S650" s="131"/>
      <c r="T650" s="131"/>
      <c r="U650" s="121"/>
      <c r="V650" s="121"/>
      <c r="W650" s="121"/>
      <c r="X650" s="121"/>
      <c r="Y650" s="121"/>
      <c r="Z650" s="498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</row>
    <row r="651" spans="1:36" hidden="1" outlineLevel="3" x14ac:dyDescent="0.3">
      <c r="A651" s="124"/>
      <c r="B651" s="125"/>
      <c r="C651" s="126" t="s">
        <v>12</v>
      </c>
      <c r="D651" s="127" t="s">
        <v>12</v>
      </c>
      <c r="E651" s="127" t="str">
        <f t="shared" si="28"/>
        <v>- - Tel.--</v>
      </c>
      <c r="F651" s="128" t="str">
        <f t="shared" si="29"/>
        <v>-</v>
      </c>
      <c r="G651" s="128" t="s">
        <v>12</v>
      </c>
      <c r="H651" s="124"/>
      <c r="I651" s="124"/>
      <c r="J651" s="129"/>
      <c r="K651" s="130"/>
      <c r="L651" s="130"/>
      <c r="M651" s="130"/>
      <c r="N651" s="130"/>
      <c r="O651" s="130"/>
      <c r="P651" s="131"/>
      <c r="Q651" s="131"/>
      <c r="R651" s="131"/>
      <c r="S651" s="131"/>
      <c r="T651" s="131"/>
      <c r="U651" s="121"/>
      <c r="V651" s="121"/>
      <c r="W651" s="121"/>
      <c r="X651" s="121"/>
      <c r="Y651" s="121"/>
      <c r="Z651" s="498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</row>
    <row r="652" spans="1:36" hidden="1" outlineLevel="3" x14ac:dyDescent="0.3">
      <c r="A652" s="124"/>
      <c r="B652" s="125"/>
      <c r="C652" s="126" t="s">
        <v>12</v>
      </c>
      <c r="D652" s="127" t="s">
        <v>12</v>
      </c>
      <c r="E652" s="127" t="str">
        <f t="shared" si="28"/>
        <v>- - Tel.--</v>
      </c>
      <c r="F652" s="128" t="str">
        <f t="shared" si="29"/>
        <v>-</v>
      </c>
      <c r="G652" s="128" t="s">
        <v>12</v>
      </c>
      <c r="H652" s="124"/>
      <c r="I652" s="124"/>
      <c r="J652" s="129"/>
      <c r="K652" s="130"/>
      <c r="L652" s="130"/>
      <c r="M652" s="130"/>
      <c r="N652" s="130"/>
      <c r="O652" s="130"/>
      <c r="P652" s="131"/>
      <c r="Q652" s="131"/>
      <c r="R652" s="131"/>
      <c r="S652" s="131"/>
      <c r="T652" s="131"/>
      <c r="U652" s="121"/>
      <c r="V652" s="121"/>
      <c r="W652" s="121"/>
      <c r="X652" s="121"/>
      <c r="Y652" s="121"/>
      <c r="Z652" s="498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</row>
    <row r="653" spans="1:36" hidden="1" outlineLevel="3" x14ac:dyDescent="0.3">
      <c r="A653" s="124"/>
      <c r="B653" s="125"/>
      <c r="C653" s="126" t="s">
        <v>12</v>
      </c>
      <c r="D653" s="127" t="s">
        <v>12</v>
      </c>
      <c r="E653" s="127" t="str">
        <f t="shared" si="28"/>
        <v>- - Tel.--</v>
      </c>
      <c r="F653" s="128" t="str">
        <f t="shared" si="29"/>
        <v>-</v>
      </c>
      <c r="G653" s="128" t="s">
        <v>12</v>
      </c>
      <c r="H653" s="124"/>
      <c r="I653" s="124"/>
      <c r="J653" s="129"/>
      <c r="K653" s="130"/>
      <c r="L653" s="130"/>
      <c r="M653" s="130"/>
      <c r="N653" s="130"/>
      <c r="O653" s="130"/>
      <c r="P653" s="131"/>
      <c r="Q653" s="131"/>
      <c r="R653" s="131"/>
      <c r="S653" s="131"/>
      <c r="T653" s="131"/>
      <c r="U653" s="121"/>
      <c r="V653" s="121"/>
      <c r="W653" s="121"/>
      <c r="X653" s="121"/>
      <c r="Y653" s="121"/>
      <c r="Z653" s="498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</row>
    <row r="654" spans="1:36" hidden="1" outlineLevel="3" x14ac:dyDescent="0.3">
      <c r="A654" s="124"/>
      <c r="B654" s="125"/>
      <c r="C654" s="126" t="s">
        <v>12</v>
      </c>
      <c r="D654" s="127" t="s">
        <v>12</v>
      </c>
      <c r="E654" s="127" t="str">
        <f t="shared" si="28"/>
        <v>- - Tel.--</v>
      </c>
      <c r="F654" s="128" t="str">
        <f t="shared" si="29"/>
        <v>-</v>
      </c>
      <c r="G654" s="128" t="s">
        <v>12</v>
      </c>
      <c r="H654" s="124"/>
      <c r="I654" s="124"/>
      <c r="J654" s="129"/>
      <c r="K654" s="130"/>
      <c r="L654" s="130"/>
      <c r="M654" s="130"/>
      <c r="N654" s="130"/>
      <c r="O654" s="130"/>
      <c r="P654" s="131"/>
      <c r="Q654" s="131"/>
      <c r="R654" s="131"/>
      <c r="S654" s="131"/>
      <c r="T654" s="131"/>
      <c r="U654" s="121"/>
      <c r="V654" s="121"/>
      <c r="W654" s="121"/>
      <c r="X654" s="121"/>
      <c r="Y654" s="121"/>
      <c r="Z654" s="498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</row>
    <row r="655" spans="1:36" hidden="1" outlineLevel="3" x14ac:dyDescent="0.3">
      <c r="A655" s="124"/>
      <c r="B655" s="125"/>
      <c r="C655" s="126" t="s">
        <v>12</v>
      </c>
      <c r="D655" s="127" t="s">
        <v>12</v>
      </c>
      <c r="E655" s="127" t="str">
        <f t="shared" si="28"/>
        <v>- - Tel.--</v>
      </c>
      <c r="F655" s="128" t="str">
        <f t="shared" si="29"/>
        <v>-</v>
      </c>
      <c r="G655" s="128" t="s">
        <v>12</v>
      </c>
      <c r="H655" s="124"/>
      <c r="I655" s="124"/>
      <c r="J655" s="129"/>
      <c r="K655" s="130"/>
      <c r="L655" s="130"/>
      <c r="M655" s="130"/>
      <c r="N655" s="130"/>
      <c r="O655" s="130"/>
      <c r="P655" s="131"/>
      <c r="Q655" s="131"/>
      <c r="R655" s="131"/>
      <c r="S655" s="131"/>
      <c r="T655" s="131"/>
      <c r="U655" s="121"/>
      <c r="V655" s="121"/>
      <c r="W655" s="121"/>
      <c r="X655" s="121"/>
      <c r="Y655" s="121"/>
      <c r="Z655" s="498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</row>
    <row r="656" spans="1:36" hidden="1" outlineLevel="3" x14ac:dyDescent="0.3">
      <c r="A656" s="124"/>
      <c r="B656" s="125"/>
      <c r="C656" s="126" t="s">
        <v>12</v>
      </c>
      <c r="D656" s="127" t="s">
        <v>12</v>
      </c>
      <c r="E656" s="127" t="str">
        <f t="shared" si="28"/>
        <v>- - Tel.--</v>
      </c>
      <c r="F656" s="128" t="str">
        <f t="shared" si="29"/>
        <v>-</v>
      </c>
      <c r="G656" s="128" t="s">
        <v>12</v>
      </c>
      <c r="H656" s="124"/>
      <c r="I656" s="124"/>
      <c r="J656" s="129"/>
      <c r="K656" s="130"/>
      <c r="L656" s="130"/>
      <c r="M656" s="130"/>
      <c r="N656" s="130"/>
      <c r="O656" s="130"/>
      <c r="P656" s="131"/>
      <c r="Q656" s="131"/>
      <c r="R656" s="131"/>
      <c r="S656" s="131"/>
      <c r="T656" s="131"/>
      <c r="U656" s="121"/>
      <c r="V656" s="121"/>
      <c r="W656" s="121"/>
      <c r="X656" s="121"/>
      <c r="Y656" s="121"/>
      <c r="Z656" s="498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</row>
    <row r="657" spans="1:36" hidden="1" outlineLevel="3" x14ac:dyDescent="0.3">
      <c r="A657" s="124"/>
      <c r="B657" s="125"/>
      <c r="C657" s="126" t="s">
        <v>12</v>
      </c>
      <c r="D657" s="127" t="s">
        <v>12</v>
      </c>
      <c r="E657" s="127" t="str">
        <f t="shared" si="28"/>
        <v>- - Tel.--</v>
      </c>
      <c r="F657" s="128" t="str">
        <f t="shared" si="29"/>
        <v>-</v>
      </c>
      <c r="G657" s="128" t="s">
        <v>12</v>
      </c>
      <c r="H657" s="124"/>
      <c r="I657" s="124"/>
      <c r="J657" s="129"/>
      <c r="K657" s="130"/>
      <c r="L657" s="130"/>
      <c r="M657" s="130"/>
      <c r="N657" s="130"/>
      <c r="O657" s="130"/>
      <c r="P657" s="131"/>
      <c r="Q657" s="131"/>
      <c r="R657" s="131"/>
      <c r="S657" s="131"/>
      <c r="T657" s="131"/>
      <c r="U657" s="121"/>
      <c r="V657" s="121"/>
      <c r="W657" s="121"/>
      <c r="X657" s="121"/>
      <c r="Y657" s="121"/>
      <c r="Z657" s="498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</row>
    <row r="658" spans="1:36" hidden="1" outlineLevel="3" x14ac:dyDescent="0.3">
      <c r="A658" s="124"/>
      <c r="B658" s="125"/>
      <c r="C658" s="81"/>
      <c r="D658" s="125"/>
      <c r="E658" s="125"/>
      <c r="F658" s="124"/>
      <c r="G658" s="124"/>
      <c r="H658" s="124"/>
      <c r="I658" s="124"/>
      <c r="J658" s="129"/>
      <c r="K658" s="130"/>
      <c r="L658" s="130"/>
      <c r="M658" s="130"/>
      <c r="N658" s="130"/>
      <c r="O658" s="130"/>
      <c r="P658" s="131"/>
      <c r="Q658" s="131"/>
      <c r="R658" s="131"/>
      <c r="S658" s="131"/>
      <c r="T658" s="131"/>
      <c r="U658" s="121"/>
      <c r="V658" s="121"/>
      <c r="W658" s="121"/>
      <c r="X658" s="121"/>
      <c r="Y658" s="121"/>
      <c r="Z658" s="498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</row>
    <row r="659" spans="1:36" hidden="1" outlineLevel="3" x14ac:dyDescent="0.3">
      <c r="A659" s="124"/>
      <c r="B659" s="125"/>
      <c r="C659" s="515" t="s">
        <v>136</v>
      </c>
      <c r="D659" s="125"/>
      <c r="E659" s="125"/>
      <c r="F659" s="124"/>
      <c r="G659" s="124"/>
      <c r="H659" s="124"/>
      <c r="I659" s="124"/>
      <c r="J659" s="129"/>
      <c r="K659" s="130"/>
      <c r="L659" s="130"/>
      <c r="M659" s="130"/>
      <c r="N659" s="130"/>
      <c r="O659" s="130"/>
      <c r="P659" s="131"/>
      <c r="Q659" s="131"/>
      <c r="R659" s="131"/>
      <c r="S659" s="131"/>
      <c r="T659" s="131"/>
      <c r="U659" s="121"/>
      <c r="V659" s="121"/>
      <c r="W659" s="121"/>
      <c r="X659" s="121"/>
      <c r="Y659" s="121"/>
      <c r="Z659" s="498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</row>
    <row r="660" spans="1:36" hidden="1" outlineLevel="3" x14ac:dyDescent="0.3">
      <c r="A660" s="124"/>
      <c r="B660" s="125"/>
      <c r="C660" s="132" t="s">
        <v>1088</v>
      </c>
      <c r="D660" s="133" t="s">
        <v>137</v>
      </c>
      <c r="E660" s="125"/>
      <c r="F660" s="124"/>
      <c r="G660" s="124"/>
      <c r="H660" s="124"/>
      <c r="I660" s="124"/>
      <c r="J660" s="129"/>
      <c r="K660" s="130"/>
      <c r="L660" s="130"/>
      <c r="M660" s="130"/>
      <c r="N660" s="130"/>
      <c r="O660" s="130"/>
      <c r="P660" s="131"/>
      <c r="Q660" s="131"/>
      <c r="R660" s="131"/>
      <c r="S660" s="131"/>
      <c r="T660" s="131"/>
      <c r="U660" s="121"/>
      <c r="V660" s="121"/>
      <c r="W660" s="121"/>
      <c r="X660" s="121"/>
      <c r="Y660" s="121"/>
      <c r="Z660" s="498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</row>
    <row r="661" spans="1:36" hidden="1" outlineLevel="3" x14ac:dyDescent="0.3">
      <c r="A661" s="124"/>
      <c r="B661" s="125"/>
      <c r="C661" s="132" t="s">
        <v>1089</v>
      </c>
      <c r="D661" s="133" t="s">
        <v>138</v>
      </c>
      <c r="E661" s="125"/>
      <c r="F661" s="124"/>
      <c r="G661" s="124"/>
      <c r="H661" s="124"/>
      <c r="I661" s="124"/>
      <c r="J661" s="129"/>
      <c r="K661" s="130"/>
      <c r="L661" s="130"/>
      <c r="M661" s="130"/>
      <c r="N661" s="130"/>
      <c r="O661" s="130"/>
      <c r="P661" s="131"/>
      <c r="Q661" s="131"/>
      <c r="R661" s="131"/>
      <c r="S661" s="131"/>
      <c r="T661" s="131"/>
      <c r="U661" s="121"/>
      <c r="V661" s="121"/>
      <c r="W661" s="121"/>
      <c r="X661" s="121"/>
      <c r="Y661" s="121"/>
      <c r="Z661" s="498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</row>
    <row r="662" spans="1:36" hidden="1" outlineLevel="3" x14ac:dyDescent="0.3">
      <c r="A662" s="124"/>
      <c r="B662" s="125"/>
      <c r="C662" s="132" t="s">
        <v>1090</v>
      </c>
      <c r="D662" s="133" t="s">
        <v>139</v>
      </c>
      <c r="E662" s="125"/>
      <c r="F662" s="124"/>
      <c r="G662" s="124"/>
      <c r="H662" s="124"/>
      <c r="I662" s="124"/>
      <c r="J662" s="129"/>
      <c r="K662" s="130"/>
      <c r="L662" s="130"/>
      <c r="M662" s="130"/>
      <c r="N662" s="130"/>
      <c r="O662" s="130"/>
      <c r="P662" s="131"/>
      <c r="Q662" s="131"/>
      <c r="R662" s="131"/>
      <c r="S662" s="131"/>
      <c r="T662" s="131"/>
      <c r="U662" s="121"/>
      <c r="V662" s="121"/>
      <c r="W662" s="121"/>
      <c r="X662" s="121"/>
      <c r="Y662" s="121"/>
      <c r="Z662" s="498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</row>
    <row r="663" spans="1:36" hidden="1" outlineLevel="3" x14ac:dyDescent="0.3">
      <c r="A663" s="124"/>
      <c r="B663" s="125"/>
      <c r="C663" s="132" t="s">
        <v>464</v>
      </c>
      <c r="D663" s="133" t="s">
        <v>140</v>
      </c>
      <c r="E663" s="125"/>
      <c r="F663" s="124"/>
      <c r="G663" s="124"/>
      <c r="H663" s="124"/>
      <c r="I663" s="124"/>
      <c r="J663" s="129"/>
      <c r="K663" s="130"/>
      <c r="L663" s="130"/>
      <c r="M663" s="130"/>
      <c r="N663" s="130"/>
      <c r="O663" s="130"/>
      <c r="P663" s="131"/>
      <c r="Q663" s="131"/>
      <c r="R663" s="131"/>
      <c r="S663" s="131"/>
      <c r="T663" s="131"/>
      <c r="U663" s="121"/>
      <c r="V663" s="121"/>
      <c r="W663" s="121"/>
      <c r="X663" s="121"/>
      <c r="Y663" s="121"/>
      <c r="Z663" s="498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</row>
    <row r="664" spans="1:36" hidden="1" outlineLevel="3" x14ac:dyDescent="0.3">
      <c r="A664" s="124"/>
      <c r="B664" s="125"/>
      <c r="C664" s="132" t="s">
        <v>465</v>
      </c>
      <c r="D664" s="133" t="s">
        <v>141</v>
      </c>
      <c r="E664" s="125"/>
      <c r="F664" s="124"/>
      <c r="G664" s="124"/>
      <c r="H664" s="124"/>
      <c r="I664" s="124"/>
      <c r="J664" s="129"/>
      <c r="K664" s="130"/>
      <c r="L664" s="130"/>
      <c r="M664" s="130"/>
      <c r="N664" s="130"/>
      <c r="O664" s="130"/>
      <c r="P664" s="131"/>
      <c r="Q664" s="131"/>
      <c r="R664" s="131"/>
      <c r="S664" s="131"/>
      <c r="T664" s="131"/>
      <c r="U664" s="121"/>
      <c r="V664" s="121"/>
      <c r="W664" s="121"/>
      <c r="X664" s="121"/>
      <c r="Y664" s="121"/>
      <c r="Z664" s="498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</row>
    <row r="665" spans="1:36" hidden="1" outlineLevel="3" x14ac:dyDescent="0.3">
      <c r="A665" s="124"/>
      <c r="B665" s="125"/>
      <c r="C665" s="132" t="s">
        <v>399</v>
      </c>
      <c r="D665" s="133" t="s">
        <v>142</v>
      </c>
      <c r="E665" s="125"/>
      <c r="F665" s="124"/>
      <c r="G665" s="124"/>
      <c r="H665" s="124"/>
      <c r="I665" s="124"/>
      <c r="J665" s="129"/>
      <c r="K665" s="130"/>
      <c r="L665" s="130"/>
      <c r="M665" s="130"/>
      <c r="N665" s="130"/>
      <c r="O665" s="130"/>
      <c r="P665" s="131"/>
      <c r="Q665" s="131"/>
      <c r="R665" s="131"/>
      <c r="S665" s="131"/>
      <c r="T665" s="131"/>
      <c r="U665" s="121"/>
      <c r="V665" s="121"/>
      <c r="W665" s="121"/>
      <c r="X665" s="121"/>
      <c r="Y665" s="121"/>
      <c r="Z665" s="498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</row>
    <row r="666" spans="1:36" hidden="1" outlineLevel="3" x14ac:dyDescent="0.3">
      <c r="A666" s="124"/>
      <c r="B666" s="125"/>
      <c r="C666" s="81"/>
      <c r="D666" s="125"/>
      <c r="E666" s="125"/>
      <c r="F666" s="124"/>
      <c r="G666" s="124"/>
      <c r="H666" s="124"/>
      <c r="I666" s="124"/>
      <c r="J666" s="129"/>
      <c r="K666" s="130"/>
      <c r="L666" s="130"/>
      <c r="M666" s="130"/>
      <c r="N666" s="130"/>
      <c r="O666" s="130"/>
      <c r="P666" s="131"/>
      <c r="Q666" s="131"/>
      <c r="R666" s="131"/>
      <c r="S666" s="131"/>
      <c r="T666" s="131"/>
      <c r="U666" s="121"/>
      <c r="V666" s="121"/>
      <c r="W666" s="121"/>
      <c r="X666" s="121"/>
      <c r="Y666" s="121"/>
      <c r="Z666" s="498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</row>
    <row r="667" spans="1:36" hidden="1" outlineLevel="3" x14ac:dyDescent="0.3">
      <c r="A667" s="124"/>
      <c r="B667" s="125"/>
      <c r="C667" s="515" t="s">
        <v>143</v>
      </c>
      <c r="D667" s="125"/>
      <c r="E667" s="125"/>
      <c r="F667" s="124"/>
      <c r="G667" s="124"/>
      <c r="H667" s="124"/>
      <c r="I667" s="124"/>
      <c r="J667" s="129"/>
      <c r="K667" s="130"/>
      <c r="L667" s="130"/>
      <c r="M667" s="130"/>
      <c r="N667" s="130"/>
      <c r="O667" s="130"/>
      <c r="P667" s="131"/>
      <c r="Q667" s="131"/>
      <c r="R667" s="131"/>
      <c r="S667" s="131"/>
      <c r="T667" s="131"/>
      <c r="U667" s="121"/>
      <c r="V667" s="121"/>
      <c r="W667" s="121"/>
      <c r="X667" s="121"/>
      <c r="Y667" s="121"/>
      <c r="Z667" s="498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</row>
    <row r="668" spans="1:36" hidden="1" outlineLevel="3" x14ac:dyDescent="0.3">
      <c r="A668" s="124"/>
      <c r="B668" s="125"/>
      <c r="C668" s="132" t="s">
        <v>1088</v>
      </c>
      <c r="D668" s="125"/>
      <c r="E668" s="125"/>
      <c r="F668" s="124"/>
      <c r="G668" s="124"/>
      <c r="H668" s="124"/>
      <c r="I668" s="124"/>
      <c r="J668" s="129"/>
      <c r="K668" s="130"/>
      <c r="L668" s="130"/>
      <c r="M668" s="130"/>
      <c r="N668" s="130"/>
      <c r="O668" s="130"/>
      <c r="P668" s="131"/>
      <c r="Q668" s="131"/>
      <c r="R668" s="131"/>
      <c r="S668" s="131"/>
      <c r="T668" s="131"/>
      <c r="U668" s="121"/>
      <c r="V668" s="121"/>
      <c r="W668" s="121"/>
      <c r="X668" s="121"/>
      <c r="Y668" s="121"/>
      <c r="Z668" s="498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</row>
    <row r="669" spans="1:36" hidden="1" outlineLevel="3" x14ac:dyDescent="0.3">
      <c r="A669" s="124"/>
      <c r="B669" s="125"/>
      <c r="C669" s="132" t="s">
        <v>1089</v>
      </c>
      <c r="D669" s="125"/>
      <c r="E669" s="125"/>
      <c r="F669" s="124"/>
      <c r="G669" s="124"/>
      <c r="H669" s="124"/>
      <c r="I669" s="124"/>
      <c r="J669" s="129"/>
      <c r="K669" s="130"/>
      <c r="L669" s="130"/>
      <c r="M669" s="130"/>
      <c r="N669" s="130"/>
      <c r="O669" s="130"/>
      <c r="P669" s="131"/>
      <c r="Q669" s="131"/>
      <c r="R669" s="131"/>
      <c r="S669" s="131"/>
      <c r="T669" s="131"/>
      <c r="U669" s="121"/>
      <c r="V669" s="121"/>
      <c r="W669" s="121"/>
      <c r="X669" s="121"/>
      <c r="Y669" s="121"/>
      <c r="Z669" s="498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</row>
    <row r="670" spans="1:36" hidden="1" outlineLevel="3" x14ac:dyDescent="0.3">
      <c r="A670" s="124"/>
      <c r="B670" s="125"/>
      <c r="C670" s="132" t="s">
        <v>1090</v>
      </c>
      <c r="D670" s="125"/>
      <c r="E670" s="125"/>
      <c r="F670" s="124"/>
      <c r="G670" s="124"/>
      <c r="H670" s="124"/>
      <c r="I670" s="124"/>
      <c r="J670" s="129"/>
      <c r="K670" s="130"/>
      <c r="L670" s="130"/>
      <c r="M670" s="130"/>
      <c r="N670" s="130"/>
      <c r="O670" s="130"/>
      <c r="P670" s="131"/>
      <c r="Q670" s="131"/>
      <c r="R670" s="131"/>
      <c r="S670" s="131"/>
      <c r="T670" s="131"/>
      <c r="U670" s="121"/>
      <c r="V670" s="121"/>
      <c r="W670" s="121"/>
      <c r="X670" s="121"/>
      <c r="Y670" s="121"/>
      <c r="Z670" s="498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</row>
    <row r="671" spans="1:36" hidden="1" outlineLevel="3" x14ac:dyDescent="0.3">
      <c r="A671" s="124"/>
      <c r="B671" s="125"/>
      <c r="C671" s="132" t="s">
        <v>1091</v>
      </c>
      <c r="D671" s="125"/>
      <c r="E671" s="125"/>
      <c r="F671" s="124"/>
      <c r="G671" s="124"/>
      <c r="H671" s="124"/>
      <c r="I671" s="124"/>
      <c r="J671" s="129"/>
      <c r="K671" s="130"/>
      <c r="L671" s="130"/>
      <c r="M671" s="130"/>
      <c r="N671" s="130"/>
      <c r="O671" s="130"/>
      <c r="P671" s="131"/>
      <c r="Q671" s="131"/>
      <c r="R671" s="131"/>
      <c r="S671" s="131"/>
      <c r="T671" s="131"/>
      <c r="U671" s="121"/>
      <c r="V671" s="121"/>
      <c r="W671" s="121"/>
      <c r="X671" s="121"/>
      <c r="Y671" s="121"/>
      <c r="Z671" s="498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</row>
    <row r="672" spans="1:36" hidden="1" outlineLevel="3" x14ac:dyDescent="0.3">
      <c r="A672" s="124"/>
      <c r="B672" s="125"/>
      <c r="C672" s="132" t="s">
        <v>1092</v>
      </c>
      <c r="D672" s="125"/>
      <c r="E672" s="125"/>
      <c r="F672" s="124"/>
      <c r="G672" s="124"/>
      <c r="H672" s="124"/>
      <c r="I672" s="124"/>
      <c r="J672" s="129"/>
      <c r="K672" s="130"/>
      <c r="L672" s="130"/>
      <c r="M672" s="130"/>
      <c r="N672" s="130"/>
      <c r="O672" s="130"/>
      <c r="P672" s="131"/>
      <c r="Q672" s="131"/>
      <c r="R672" s="131"/>
      <c r="S672" s="131"/>
      <c r="T672" s="131"/>
      <c r="U672" s="121"/>
      <c r="V672" s="121"/>
      <c r="W672" s="121"/>
      <c r="X672" s="121"/>
      <c r="Y672" s="121"/>
      <c r="Z672" s="498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</row>
    <row r="673" spans="1:36" hidden="1" outlineLevel="3" x14ac:dyDescent="0.3">
      <c r="A673" s="124"/>
      <c r="B673" s="125"/>
      <c r="C673" s="132" t="s">
        <v>1093</v>
      </c>
      <c r="D673" s="125"/>
      <c r="E673" s="125"/>
      <c r="F673" s="124"/>
      <c r="G673" s="124"/>
      <c r="H673" s="124"/>
      <c r="I673" s="124"/>
      <c r="J673" s="129"/>
      <c r="K673" s="130"/>
      <c r="L673" s="130"/>
      <c r="M673" s="130"/>
      <c r="N673" s="130"/>
      <c r="O673" s="130"/>
      <c r="P673" s="131"/>
      <c r="Q673" s="131"/>
      <c r="R673" s="131"/>
      <c r="S673" s="131"/>
      <c r="T673" s="131"/>
      <c r="U673" s="121"/>
      <c r="V673" s="121"/>
      <c r="W673" s="121"/>
      <c r="X673" s="121"/>
      <c r="Y673" s="121"/>
      <c r="Z673" s="498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</row>
    <row r="674" spans="1:36" hidden="1" outlineLevel="3" x14ac:dyDescent="0.3">
      <c r="A674" s="124"/>
      <c r="B674" s="125"/>
      <c r="C674" s="132" t="s">
        <v>1094</v>
      </c>
      <c r="D674" s="125"/>
      <c r="E674" s="125"/>
      <c r="F674" s="124"/>
      <c r="G674" s="124"/>
      <c r="H674" s="124"/>
      <c r="I674" s="124"/>
      <c r="J674" s="129"/>
      <c r="K674" s="130"/>
      <c r="L674" s="130"/>
      <c r="M674" s="130"/>
      <c r="N674" s="130"/>
      <c r="O674" s="130"/>
      <c r="P674" s="131"/>
      <c r="Q674" s="131"/>
      <c r="R674" s="131"/>
      <c r="S674" s="131"/>
      <c r="T674" s="131"/>
      <c r="U674" s="121"/>
      <c r="V674" s="121"/>
      <c r="W674" s="121"/>
      <c r="X674" s="121"/>
      <c r="Y674" s="121"/>
      <c r="Z674" s="498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</row>
    <row r="675" spans="1:36" hidden="1" outlineLevel="3" x14ac:dyDescent="0.3">
      <c r="A675" s="124"/>
      <c r="B675" s="125"/>
      <c r="C675" s="132" t="s">
        <v>1095</v>
      </c>
      <c r="D675" s="125"/>
      <c r="E675" s="125"/>
      <c r="F675" s="124"/>
      <c r="G675" s="124"/>
      <c r="H675" s="124"/>
      <c r="I675" s="124"/>
      <c r="J675" s="129"/>
      <c r="K675" s="130"/>
      <c r="L675" s="130"/>
      <c r="M675" s="130"/>
      <c r="N675" s="130"/>
      <c r="O675" s="130"/>
      <c r="P675" s="131"/>
      <c r="Q675" s="131"/>
      <c r="R675" s="131"/>
      <c r="S675" s="131"/>
      <c r="T675" s="131"/>
      <c r="U675" s="121"/>
      <c r="V675" s="121"/>
      <c r="W675" s="121"/>
      <c r="X675" s="121"/>
      <c r="Y675" s="121"/>
      <c r="Z675" s="498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</row>
    <row r="676" spans="1:36" hidden="1" outlineLevel="3" x14ac:dyDescent="0.3">
      <c r="A676" s="124"/>
      <c r="B676" s="125"/>
      <c r="C676" s="132" t="s">
        <v>1096</v>
      </c>
      <c r="D676" s="125"/>
      <c r="E676" s="125"/>
      <c r="F676" s="124"/>
      <c r="G676" s="124"/>
      <c r="H676" s="124"/>
      <c r="I676" s="124"/>
      <c r="J676" s="129"/>
      <c r="K676" s="130"/>
      <c r="L676" s="130"/>
      <c r="M676" s="130"/>
      <c r="N676" s="130"/>
      <c r="O676" s="130"/>
      <c r="P676" s="131"/>
      <c r="Q676" s="131"/>
      <c r="R676" s="131"/>
      <c r="S676" s="131"/>
      <c r="T676" s="131"/>
      <c r="U676" s="121"/>
      <c r="V676" s="121"/>
      <c r="W676" s="121"/>
      <c r="X676" s="121"/>
      <c r="Y676" s="121"/>
      <c r="Z676" s="498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</row>
    <row r="677" spans="1:36" hidden="1" outlineLevel="3" x14ac:dyDescent="0.3">
      <c r="A677" s="124"/>
      <c r="B677" s="125"/>
      <c r="C677" s="132" t="s">
        <v>1097</v>
      </c>
      <c r="D677" s="125"/>
      <c r="E677" s="125"/>
      <c r="F677" s="124"/>
      <c r="G677" s="124"/>
      <c r="H677" s="124"/>
      <c r="I677" s="124"/>
      <c r="J677" s="129"/>
      <c r="K677" s="130"/>
      <c r="L677" s="130"/>
      <c r="M677" s="130"/>
      <c r="N677" s="130"/>
      <c r="O677" s="130"/>
      <c r="P677" s="131"/>
      <c r="Q677" s="131"/>
      <c r="R677" s="131"/>
      <c r="S677" s="131"/>
      <c r="T677" s="131"/>
      <c r="U677" s="121"/>
      <c r="V677" s="121"/>
      <c r="W677" s="121"/>
      <c r="X677" s="121"/>
      <c r="Y677" s="121"/>
      <c r="Z677" s="498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</row>
    <row r="678" spans="1:36" hidden="1" outlineLevel="3" x14ac:dyDescent="0.3">
      <c r="A678" s="124"/>
      <c r="B678" s="125"/>
      <c r="C678" s="132" t="s">
        <v>1098</v>
      </c>
      <c r="D678" s="125"/>
      <c r="E678" s="125"/>
      <c r="F678" s="124"/>
      <c r="G678" s="124"/>
      <c r="H678" s="124"/>
      <c r="I678" s="124"/>
      <c r="J678" s="129"/>
      <c r="K678" s="130"/>
      <c r="L678" s="130"/>
      <c r="M678" s="130"/>
      <c r="N678" s="130"/>
      <c r="O678" s="130"/>
      <c r="P678" s="131"/>
      <c r="Q678" s="131"/>
      <c r="R678" s="131"/>
      <c r="S678" s="131"/>
      <c r="T678" s="131"/>
      <c r="U678" s="121"/>
      <c r="V678" s="121"/>
      <c r="W678" s="121"/>
      <c r="X678" s="121"/>
      <c r="Y678" s="121"/>
      <c r="Z678" s="498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</row>
    <row r="679" spans="1:36" hidden="1" outlineLevel="3" x14ac:dyDescent="0.3">
      <c r="A679" s="124"/>
      <c r="B679" s="125"/>
      <c r="C679" s="132" t="s">
        <v>464</v>
      </c>
      <c r="D679" s="125"/>
      <c r="E679" s="125"/>
      <c r="F679" s="124"/>
      <c r="G679" s="124"/>
      <c r="H679" s="124"/>
      <c r="I679" s="124"/>
      <c r="J679" s="129"/>
      <c r="K679" s="130"/>
      <c r="L679" s="130"/>
      <c r="M679" s="130"/>
      <c r="N679" s="130"/>
      <c r="O679" s="130"/>
      <c r="P679" s="131"/>
      <c r="Q679" s="131"/>
      <c r="R679" s="131"/>
      <c r="S679" s="131"/>
      <c r="T679" s="131"/>
      <c r="U679" s="121"/>
      <c r="V679" s="121"/>
      <c r="W679" s="121"/>
      <c r="X679" s="121"/>
      <c r="Y679" s="121"/>
      <c r="Z679" s="498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</row>
    <row r="680" spans="1:36" hidden="1" outlineLevel="3" x14ac:dyDescent="0.3">
      <c r="A680" s="124"/>
      <c r="B680" s="125"/>
      <c r="C680" s="132" t="s">
        <v>1099</v>
      </c>
      <c r="D680" s="125"/>
      <c r="E680" s="125"/>
      <c r="F680" s="124"/>
      <c r="G680" s="124"/>
      <c r="H680" s="124"/>
      <c r="I680" s="124"/>
      <c r="J680" s="129"/>
      <c r="K680" s="130"/>
      <c r="L680" s="130"/>
      <c r="M680" s="130"/>
      <c r="N680" s="130"/>
      <c r="O680" s="130"/>
      <c r="P680" s="131"/>
      <c r="Q680" s="131"/>
      <c r="R680" s="131"/>
      <c r="S680" s="131"/>
      <c r="T680" s="131"/>
      <c r="U680" s="121"/>
      <c r="V680" s="121"/>
      <c r="W680" s="121"/>
      <c r="X680" s="121"/>
      <c r="Y680" s="121"/>
      <c r="Z680" s="498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</row>
    <row r="681" spans="1:36" hidden="1" outlineLevel="3" x14ac:dyDescent="0.3">
      <c r="A681" s="124"/>
      <c r="B681" s="125"/>
      <c r="C681" s="132" t="s">
        <v>1100</v>
      </c>
      <c r="D681" s="125"/>
      <c r="E681" s="125"/>
      <c r="F681" s="124"/>
      <c r="G681" s="124"/>
      <c r="H681" s="124"/>
      <c r="I681" s="124"/>
      <c r="J681" s="129"/>
      <c r="K681" s="130"/>
      <c r="L681" s="130"/>
      <c r="M681" s="130"/>
      <c r="N681" s="130"/>
      <c r="O681" s="130"/>
      <c r="P681" s="131"/>
      <c r="Q681" s="131"/>
      <c r="R681" s="131"/>
      <c r="S681" s="131"/>
      <c r="T681" s="131"/>
      <c r="U681" s="121"/>
      <c r="V681" s="121"/>
      <c r="W681" s="121"/>
      <c r="X681" s="121"/>
      <c r="Y681" s="121"/>
      <c r="Z681" s="498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</row>
    <row r="682" spans="1:36" hidden="1" outlineLevel="3" x14ac:dyDescent="0.3">
      <c r="A682" s="124"/>
      <c r="B682" s="125"/>
      <c r="C682" s="132" t="s">
        <v>465</v>
      </c>
      <c r="D682" s="125"/>
      <c r="E682" s="125"/>
      <c r="F682" s="124"/>
      <c r="G682" s="124"/>
      <c r="H682" s="124"/>
      <c r="I682" s="124"/>
      <c r="J682" s="129"/>
      <c r="K682" s="130"/>
      <c r="L682" s="130"/>
      <c r="M682" s="130"/>
      <c r="N682" s="130"/>
      <c r="O682" s="130"/>
      <c r="P682" s="131"/>
      <c r="Q682" s="131"/>
      <c r="R682" s="131"/>
      <c r="S682" s="131"/>
      <c r="T682" s="131"/>
      <c r="U682" s="121"/>
      <c r="V682" s="121"/>
      <c r="W682" s="121"/>
      <c r="X682" s="121"/>
      <c r="Y682" s="121"/>
      <c r="Z682" s="498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</row>
    <row r="683" spans="1:36" hidden="1" outlineLevel="3" x14ac:dyDescent="0.3">
      <c r="A683" s="124"/>
      <c r="B683" s="125"/>
      <c r="C683" s="132" t="s">
        <v>1101</v>
      </c>
      <c r="D683" s="125"/>
      <c r="E683" s="125"/>
      <c r="F683" s="124"/>
      <c r="G683" s="124"/>
      <c r="H683" s="124"/>
      <c r="I683" s="124"/>
      <c r="J683" s="129"/>
      <c r="K683" s="130"/>
      <c r="L683" s="130"/>
      <c r="M683" s="130"/>
      <c r="N683" s="130"/>
      <c r="O683" s="130"/>
      <c r="P683" s="131"/>
      <c r="Q683" s="131"/>
      <c r="R683" s="131"/>
      <c r="S683" s="131"/>
      <c r="T683" s="131"/>
      <c r="U683" s="121"/>
      <c r="V683" s="121"/>
      <c r="W683" s="121"/>
      <c r="X683" s="121"/>
      <c r="Y683" s="121"/>
      <c r="Z683" s="498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</row>
    <row r="684" spans="1:36" hidden="1" outlineLevel="3" x14ac:dyDescent="0.3">
      <c r="A684" s="124"/>
      <c r="B684" s="125"/>
      <c r="C684" s="132" t="s">
        <v>466</v>
      </c>
      <c r="D684" s="125"/>
      <c r="E684" s="125"/>
      <c r="F684" s="124"/>
      <c r="G684" s="124"/>
      <c r="H684" s="124"/>
      <c r="I684" s="124"/>
      <c r="J684" s="129"/>
      <c r="K684" s="130"/>
      <c r="L684" s="130"/>
      <c r="M684" s="130"/>
      <c r="N684" s="130"/>
      <c r="O684" s="130"/>
      <c r="P684" s="131"/>
      <c r="Q684" s="131"/>
      <c r="R684" s="131"/>
      <c r="S684" s="131"/>
      <c r="T684" s="131"/>
      <c r="U684" s="121"/>
      <c r="V684" s="121"/>
      <c r="W684" s="121"/>
      <c r="X684" s="121"/>
      <c r="Y684" s="121"/>
      <c r="Z684" s="498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</row>
    <row r="685" spans="1:36" hidden="1" outlineLevel="3" x14ac:dyDescent="0.3">
      <c r="A685" s="124"/>
      <c r="B685" s="125"/>
      <c r="C685" s="132"/>
      <c r="D685" s="125"/>
      <c r="E685" s="125"/>
      <c r="F685" s="124"/>
      <c r="G685" s="124"/>
      <c r="H685" s="124"/>
      <c r="I685" s="124"/>
      <c r="J685" s="129"/>
      <c r="K685" s="130"/>
      <c r="L685" s="130"/>
      <c r="M685" s="130"/>
      <c r="N685" s="130"/>
      <c r="O685" s="130"/>
      <c r="P685" s="131"/>
      <c r="Q685" s="131"/>
      <c r="R685" s="131"/>
      <c r="S685" s="131"/>
      <c r="T685" s="131"/>
      <c r="U685" s="121"/>
      <c r="V685" s="121"/>
      <c r="W685" s="121"/>
      <c r="X685" s="121"/>
      <c r="Y685" s="121"/>
      <c r="Z685" s="498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</row>
    <row r="686" spans="1:36" hidden="1" outlineLevel="3" x14ac:dyDescent="0.3">
      <c r="A686" s="124"/>
      <c r="B686" s="125"/>
      <c r="C686" s="132" t="s">
        <v>466</v>
      </c>
      <c r="D686" s="125"/>
      <c r="E686" s="125"/>
      <c r="F686" s="124"/>
      <c r="G686" s="124"/>
      <c r="H686" s="124"/>
      <c r="I686" s="124"/>
      <c r="J686" s="129"/>
      <c r="K686" s="130"/>
      <c r="L686" s="130"/>
      <c r="M686" s="130"/>
      <c r="N686" s="130"/>
      <c r="O686" s="130"/>
      <c r="P686" s="131"/>
      <c r="Q686" s="131"/>
      <c r="R686" s="131"/>
      <c r="S686" s="131"/>
      <c r="T686" s="131"/>
      <c r="U686" s="121"/>
      <c r="V686" s="121"/>
      <c r="W686" s="121"/>
      <c r="X686" s="121"/>
      <c r="Y686" s="121"/>
      <c r="Z686" s="498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</row>
    <row r="687" spans="1:36" hidden="1" outlineLevel="3" x14ac:dyDescent="0.3">
      <c r="A687" s="124"/>
      <c r="B687" s="125"/>
      <c r="C687" s="132" t="s">
        <v>466</v>
      </c>
      <c r="D687" s="125"/>
      <c r="E687" s="125"/>
      <c r="F687" s="124"/>
      <c r="G687" s="124"/>
      <c r="H687" s="124"/>
      <c r="I687" s="124"/>
      <c r="J687" s="129"/>
      <c r="K687" s="130"/>
      <c r="L687" s="130"/>
      <c r="M687" s="130"/>
      <c r="N687" s="130"/>
      <c r="O687" s="130"/>
      <c r="P687" s="131"/>
      <c r="Q687" s="131"/>
      <c r="R687" s="131"/>
      <c r="S687" s="131"/>
      <c r="T687" s="131"/>
      <c r="U687" s="121"/>
      <c r="V687" s="121"/>
      <c r="W687" s="121"/>
      <c r="X687" s="121"/>
      <c r="Y687" s="121"/>
      <c r="Z687" s="498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</row>
    <row r="688" spans="1:36" hidden="1" outlineLevel="3" x14ac:dyDescent="0.3">
      <c r="A688" s="124"/>
      <c r="B688" s="125"/>
      <c r="C688" s="132" t="s">
        <v>12</v>
      </c>
      <c r="D688" s="125"/>
      <c r="E688" s="125"/>
      <c r="F688" s="124"/>
      <c r="G688" s="124"/>
      <c r="H688" s="124"/>
      <c r="I688" s="124"/>
      <c r="J688" s="129"/>
      <c r="K688" s="130"/>
      <c r="L688" s="130"/>
      <c r="M688" s="130"/>
      <c r="N688" s="130"/>
      <c r="O688" s="130"/>
      <c r="P688" s="131"/>
      <c r="Q688" s="131"/>
      <c r="R688" s="131"/>
      <c r="S688" s="131"/>
      <c r="T688" s="131"/>
      <c r="U688" s="121"/>
      <c r="V688" s="121"/>
      <c r="W688" s="121"/>
      <c r="X688" s="121"/>
      <c r="Y688" s="121"/>
      <c r="Z688" s="498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</row>
    <row r="689" spans="1:36" hidden="1" outlineLevel="3" x14ac:dyDescent="0.3">
      <c r="A689" s="124"/>
      <c r="B689" s="125"/>
      <c r="C689" s="132" t="s">
        <v>12</v>
      </c>
      <c r="D689" s="125"/>
      <c r="E689" s="125"/>
      <c r="F689" s="124"/>
      <c r="G689" s="124"/>
      <c r="H689" s="124"/>
      <c r="I689" s="124"/>
      <c r="J689" s="129"/>
      <c r="K689" s="130"/>
      <c r="L689" s="130"/>
      <c r="M689" s="130"/>
      <c r="N689" s="130"/>
      <c r="O689" s="130"/>
      <c r="P689" s="131"/>
      <c r="Q689" s="131"/>
      <c r="R689" s="131"/>
      <c r="S689" s="131"/>
      <c r="T689" s="131"/>
      <c r="U689" s="121"/>
      <c r="V689" s="121"/>
      <c r="W689" s="121"/>
      <c r="X689" s="121"/>
      <c r="Y689" s="121"/>
      <c r="Z689" s="498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</row>
    <row r="690" spans="1:36" hidden="1" outlineLevel="3" x14ac:dyDescent="0.3">
      <c r="A690" s="124"/>
      <c r="B690" s="125"/>
      <c r="C690" s="132" t="s">
        <v>12</v>
      </c>
      <c r="D690" s="125"/>
      <c r="E690" s="125"/>
      <c r="F690" s="124"/>
      <c r="G690" s="124"/>
      <c r="H690" s="124"/>
      <c r="I690" s="124"/>
      <c r="J690" s="129"/>
      <c r="K690" s="130"/>
      <c r="L690" s="130"/>
      <c r="M690" s="130"/>
      <c r="N690" s="130"/>
      <c r="O690" s="130"/>
      <c r="P690" s="131"/>
      <c r="Q690" s="131"/>
      <c r="R690" s="131"/>
      <c r="S690" s="131"/>
      <c r="T690" s="131"/>
      <c r="U690" s="121"/>
      <c r="V690" s="121"/>
      <c r="W690" s="121"/>
      <c r="X690" s="121"/>
      <c r="Y690" s="121"/>
      <c r="Z690" s="498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</row>
    <row r="691" spans="1:36" hidden="1" outlineLevel="3" x14ac:dyDescent="0.3">
      <c r="A691" s="124"/>
      <c r="B691" s="125"/>
      <c r="C691" s="132" t="s">
        <v>12</v>
      </c>
      <c r="D691" s="125"/>
      <c r="E691" s="125"/>
      <c r="F691" s="124"/>
      <c r="G691" s="124"/>
      <c r="H691" s="124"/>
      <c r="I691" s="124"/>
      <c r="J691" s="129"/>
      <c r="K691" s="130"/>
      <c r="L691" s="130"/>
      <c r="M691" s="130"/>
      <c r="N691" s="130"/>
      <c r="O691" s="130"/>
      <c r="P691" s="131"/>
      <c r="Q691" s="131"/>
      <c r="R691" s="131"/>
      <c r="S691" s="131"/>
      <c r="T691" s="131"/>
      <c r="U691" s="121"/>
      <c r="V691" s="121"/>
      <c r="W691" s="121"/>
      <c r="X691" s="121"/>
      <c r="Y691" s="121"/>
      <c r="Z691" s="498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</row>
    <row r="692" spans="1:36" hidden="1" outlineLevel="3" x14ac:dyDescent="0.3">
      <c r="A692" s="124"/>
      <c r="B692" s="125"/>
      <c r="C692" s="81"/>
      <c r="D692" s="125"/>
      <c r="E692" s="125"/>
      <c r="F692" s="124"/>
      <c r="G692" s="124"/>
      <c r="H692" s="124"/>
      <c r="I692" s="124"/>
      <c r="J692" s="129"/>
      <c r="K692" s="130"/>
      <c r="L692" s="130"/>
      <c r="M692" s="130"/>
      <c r="N692" s="130"/>
      <c r="O692" s="130"/>
      <c r="P692" s="131"/>
      <c r="Q692" s="131"/>
      <c r="R692" s="131"/>
      <c r="S692" s="131"/>
      <c r="T692" s="131"/>
      <c r="U692" s="121"/>
      <c r="V692" s="121"/>
      <c r="W692" s="121"/>
      <c r="X692" s="121"/>
      <c r="Y692" s="121"/>
      <c r="Z692" s="498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</row>
    <row r="693" spans="1:36" collapsed="1" x14ac:dyDescent="0.3">
      <c r="A693" s="124"/>
      <c r="B693" s="125"/>
      <c r="C693" s="125"/>
      <c r="D693" s="125"/>
      <c r="E693" s="125"/>
      <c r="F693" s="124"/>
      <c r="G693" s="124"/>
      <c r="H693" s="124"/>
      <c r="I693" s="124"/>
      <c r="J693" s="129"/>
      <c r="K693" s="130"/>
      <c r="L693" s="130"/>
      <c r="M693" s="130"/>
      <c r="N693" s="130"/>
      <c r="O693" s="130"/>
      <c r="P693" s="131"/>
      <c r="Q693" s="131"/>
      <c r="R693" s="131"/>
      <c r="S693" s="131"/>
      <c r="T693" s="131"/>
      <c r="U693" s="121"/>
      <c r="V693" s="121"/>
      <c r="W693" s="121"/>
      <c r="X693" s="121"/>
      <c r="Y693" s="121"/>
      <c r="Z693" s="498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</row>
    <row r="694" spans="1:36" hidden="1" outlineLevel="1" x14ac:dyDescent="0.3">
      <c r="A694" s="124"/>
      <c r="B694" s="125"/>
      <c r="C694" s="117" t="str">
        <f>[2]CFG!L$21</f>
        <v>-</v>
      </c>
      <c r="D694" s="125"/>
      <c r="E694" s="125"/>
      <c r="F694" s="124"/>
      <c r="G694" s="124"/>
      <c r="H694" s="124"/>
      <c r="I694" s="124"/>
      <c r="J694" s="129"/>
      <c r="K694" s="130"/>
      <c r="L694" s="130"/>
      <c r="M694" s="130"/>
      <c r="N694" s="130"/>
      <c r="O694" s="130"/>
      <c r="P694" s="131"/>
      <c r="Q694" s="131"/>
      <c r="R694" s="131"/>
      <c r="S694" s="131"/>
      <c r="T694" s="131"/>
      <c r="U694" s="121"/>
      <c r="V694" s="121"/>
      <c r="W694" s="121"/>
      <c r="X694" s="121"/>
      <c r="Y694" s="121"/>
      <c r="Z694" s="498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</row>
    <row r="695" spans="1:36" hidden="1" outlineLevel="1" x14ac:dyDescent="0.3">
      <c r="A695" s="124"/>
      <c r="B695" s="125"/>
      <c r="C695" s="117" t="s">
        <v>1181</v>
      </c>
      <c r="D695" s="125"/>
      <c r="E695" s="125" t="s">
        <v>1177</v>
      </c>
      <c r="F695" s="124"/>
      <c r="G695" s="124"/>
      <c r="H695" s="124"/>
      <c r="I695" s="124"/>
      <c r="J695" s="129"/>
      <c r="K695" s="130"/>
      <c r="L695" s="130"/>
      <c r="M695" s="130"/>
      <c r="N695" s="130"/>
      <c r="O695" s="130"/>
      <c r="P695" s="131"/>
      <c r="Q695" s="131"/>
      <c r="R695" s="131"/>
      <c r="S695" s="131"/>
      <c r="T695" s="131"/>
      <c r="U695" s="121"/>
      <c r="V695" s="121"/>
      <c r="W695" s="121"/>
      <c r="X695" s="121"/>
      <c r="Y695" s="121"/>
      <c r="Z695" s="498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</row>
    <row r="696" spans="1:36" hidden="1" outlineLevel="1" x14ac:dyDescent="0.3">
      <c r="A696" s="124"/>
      <c r="B696" s="125"/>
      <c r="C696" s="117" t="s">
        <v>1178</v>
      </c>
      <c r="D696" s="125"/>
      <c r="E696" s="125" t="s">
        <v>1182</v>
      </c>
      <c r="F696" s="124"/>
      <c r="G696" s="124"/>
      <c r="H696" s="124"/>
      <c r="I696" s="124"/>
      <c r="J696" s="129"/>
      <c r="K696" s="130"/>
      <c r="L696" s="130"/>
      <c r="M696" s="130"/>
      <c r="N696" s="130"/>
      <c r="O696" s="130"/>
      <c r="P696" s="131"/>
      <c r="Q696" s="131"/>
      <c r="R696" s="131"/>
      <c r="S696" s="131"/>
      <c r="T696" s="131"/>
      <c r="U696" s="121"/>
      <c r="V696" s="121"/>
      <c r="W696" s="121"/>
      <c r="X696" s="121"/>
      <c r="Y696" s="121"/>
      <c r="Z696" s="498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</row>
    <row r="697" spans="1:36" hidden="1" outlineLevel="1" x14ac:dyDescent="0.3">
      <c r="A697" s="124"/>
      <c r="B697" s="125"/>
      <c r="C697" s="117" t="s">
        <v>1179</v>
      </c>
      <c r="D697" s="125"/>
      <c r="E697" s="125" t="s">
        <v>1183</v>
      </c>
      <c r="F697" s="124"/>
      <c r="G697" s="124"/>
      <c r="H697" s="124"/>
      <c r="I697" s="124"/>
      <c r="J697" s="129"/>
      <c r="K697" s="130"/>
      <c r="L697" s="130"/>
      <c r="M697" s="130"/>
      <c r="N697" s="130"/>
      <c r="O697" s="130"/>
      <c r="P697" s="131"/>
      <c r="Q697" s="131"/>
      <c r="R697" s="131"/>
      <c r="S697" s="131"/>
      <c r="T697" s="131"/>
      <c r="U697" s="121"/>
      <c r="V697" s="121"/>
      <c r="W697" s="121"/>
      <c r="X697" s="121"/>
      <c r="Y697" s="121"/>
      <c r="Z697" s="498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</row>
    <row r="698" spans="1:36" collapsed="1" x14ac:dyDescent="0.3">
      <c r="A698" s="124"/>
      <c r="B698" s="125"/>
      <c r="C698" s="81"/>
      <c r="D698" s="125"/>
      <c r="E698" s="125"/>
      <c r="F698" s="124"/>
      <c r="G698" s="124"/>
      <c r="H698" s="124"/>
      <c r="I698" s="124"/>
      <c r="J698" s="129"/>
      <c r="K698" s="130"/>
      <c r="L698" s="130"/>
      <c r="M698" s="130"/>
      <c r="N698" s="130"/>
      <c r="O698" s="130"/>
      <c r="P698" s="131"/>
      <c r="Q698" s="131"/>
      <c r="R698" s="131"/>
      <c r="S698" s="131"/>
      <c r="T698" s="131"/>
      <c r="U698" s="121"/>
      <c r="V698" s="121"/>
      <c r="W698" s="121"/>
      <c r="X698" s="121"/>
      <c r="Y698" s="121"/>
      <c r="Z698" s="498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</row>
    <row r="699" spans="1:36" hidden="1" outlineLevel="3" x14ac:dyDescent="0.3">
      <c r="A699" s="124"/>
      <c r="B699" s="125"/>
      <c r="C699" s="81"/>
      <c r="D699" s="125"/>
      <c r="E699" s="125"/>
      <c r="F699" s="124"/>
      <c r="G699" s="124"/>
      <c r="H699" s="124"/>
      <c r="I699" s="124"/>
      <c r="J699" s="129"/>
      <c r="K699" s="130"/>
      <c r="L699" s="130"/>
      <c r="M699" s="130"/>
      <c r="N699" s="130"/>
      <c r="O699" s="130"/>
      <c r="P699" s="131"/>
      <c r="Q699" s="131"/>
      <c r="R699" s="131"/>
      <c r="S699" s="131"/>
      <c r="T699" s="131"/>
      <c r="U699" s="121"/>
      <c r="V699" s="121"/>
      <c r="W699" s="121"/>
      <c r="X699" s="121"/>
      <c r="Y699" s="121"/>
      <c r="Z699" s="498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</row>
    <row r="700" spans="1:36" hidden="1" outlineLevel="3" x14ac:dyDescent="0.3">
      <c r="A700" s="124"/>
      <c r="B700" s="125"/>
      <c r="C700" s="81"/>
      <c r="D700" s="125"/>
      <c r="E700" s="125"/>
      <c r="F700" s="124"/>
      <c r="G700" s="124"/>
      <c r="H700" s="124"/>
      <c r="I700" s="124"/>
      <c r="J700" s="129"/>
      <c r="K700" s="130"/>
      <c r="L700" s="130"/>
      <c r="M700" s="130"/>
      <c r="N700" s="130"/>
      <c r="O700" s="130"/>
      <c r="P700" s="131"/>
      <c r="Q700" s="131"/>
      <c r="R700" s="131"/>
      <c r="S700" s="131"/>
      <c r="T700" s="131"/>
      <c r="U700" s="121"/>
      <c r="V700" s="121"/>
      <c r="W700" s="121"/>
      <c r="X700" s="121"/>
      <c r="Y700" s="121"/>
      <c r="Z700" s="498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</row>
    <row r="701" spans="1:36" hidden="1" outlineLevel="3" x14ac:dyDescent="0.3">
      <c r="A701" s="124"/>
      <c r="B701" s="125"/>
      <c r="C701" s="81"/>
      <c r="D701" s="125"/>
      <c r="E701" s="125"/>
      <c r="F701" s="124"/>
      <c r="G701" s="124"/>
      <c r="H701" s="124"/>
      <c r="I701" s="124"/>
      <c r="J701" s="129"/>
      <c r="K701" s="130"/>
      <c r="L701" s="130"/>
      <c r="M701" s="130"/>
      <c r="N701" s="130"/>
      <c r="O701" s="130"/>
      <c r="P701" s="131"/>
      <c r="Q701" s="131"/>
      <c r="R701" s="131"/>
      <c r="S701" s="131"/>
      <c r="T701" s="131"/>
      <c r="U701" s="121"/>
      <c r="V701" s="121"/>
      <c r="W701" s="121"/>
      <c r="X701" s="121"/>
      <c r="Y701" s="121"/>
      <c r="Z701" s="498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</row>
    <row r="702" spans="1:36" hidden="1" outlineLevel="3" x14ac:dyDescent="0.3">
      <c r="A702" s="124"/>
      <c r="B702" s="125"/>
      <c r="C702" s="81"/>
      <c r="D702" s="125"/>
      <c r="E702" s="125"/>
      <c r="F702" s="124"/>
      <c r="G702" s="124"/>
      <c r="H702" s="124"/>
      <c r="I702" s="124"/>
      <c r="J702" s="129"/>
      <c r="K702" s="130"/>
      <c r="L702" s="130"/>
      <c r="M702" s="130"/>
      <c r="N702" s="130"/>
      <c r="O702" s="130"/>
      <c r="P702" s="131"/>
      <c r="Q702" s="131"/>
      <c r="R702" s="131"/>
      <c r="S702" s="131"/>
      <c r="T702" s="131"/>
      <c r="U702" s="121"/>
      <c r="V702" s="121"/>
      <c r="W702" s="121"/>
      <c r="X702" s="121"/>
      <c r="Y702" s="121"/>
      <c r="Z702" s="498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</row>
    <row r="703" spans="1:36" hidden="1" outlineLevel="3" x14ac:dyDescent="0.3">
      <c r="A703" s="124"/>
      <c r="B703" s="125"/>
      <c r="C703" s="81"/>
      <c r="D703" s="125"/>
      <c r="E703" s="125"/>
      <c r="F703" s="124"/>
      <c r="G703" s="124"/>
      <c r="H703" s="124"/>
      <c r="I703" s="124"/>
      <c r="J703" s="129"/>
      <c r="K703" s="130"/>
      <c r="L703" s="130"/>
      <c r="M703" s="130"/>
      <c r="N703" s="130"/>
      <c r="O703" s="130"/>
      <c r="P703" s="131"/>
      <c r="Q703" s="131"/>
      <c r="R703" s="131"/>
      <c r="S703" s="131"/>
      <c r="T703" s="131"/>
      <c r="U703" s="121"/>
      <c r="V703" s="121"/>
      <c r="W703" s="121"/>
      <c r="X703" s="121"/>
      <c r="Y703" s="121"/>
      <c r="Z703" s="498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</row>
    <row r="704" spans="1:36" hidden="1" outlineLevel="3" x14ac:dyDescent="0.3">
      <c r="A704" s="124"/>
      <c r="B704" s="125"/>
      <c r="C704" s="81"/>
      <c r="D704" s="125"/>
      <c r="E704" s="125"/>
      <c r="F704" s="124"/>
      <c r="G704" s="124"/>
      <c r="H704" s="124"/>
      <c r="I704" s="124"/>
      <c r="J704" s="129"/>
      <c r="K704" s="130"/>
      <c r="L704" s="130"/>
      <c r="M704" s="130"/>
      <c r="N704" s="130"/>
      <c r="O704" s="130"/>
      <c r="P704" s="131"/>
      <c r="Q704" s="131"/>
      <c r="R704" s="131"/>
      <c r="S704" s="131"/>
      <c r="T704" s="131"/>
      <c r="U704" s="121"/>
      <c r="V704" s="121"/>
      <c r="W704" s="121"/>
      <c r="X704" s="121"/>
      <c r="Y704" s="121"/>
      <c r="Z704" s="498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</row>
    <row r="705" spans="1:36" hidden="1" outlineLevel="3" x14ac:dyDescent="0.3">
      <c r="A705" s="124"/>
      <c r="B705" s="125"/>
      <c r="C705" s="81"/>
      <c r="D705" s="125"/>
      <c r="E705" s="125"/>
      <c r="F705" s="124"/>
      <c r="G705" s="124"/>
      <c r="H705" s="124"/>
      <c r="I705" s="124"/>
      <c r="J705" s="129"/>
      <c r="K705" s="130"/>
      <c r="L705" s="130"/>
      <c r="M705" s="130"/>
      <c r="N705" s="130"/>
      <c r="O705" s="130"/>
      <c r="P705" s="131"/>
      <c r="Q705" s="131"/>
      <c r="R705" s="131"/>
      <c r="S705" s="131"/>
      <c r="T705" s="131"/>
      <c r="U705" s="121"/>
      <c r="V705" s="121"/>
      <c r="W705" s="121"/>
      <c r="X705" s="121"/>
      <c r="Y705" s="121"/>
      <c r="Z705" s="498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</row>
    <row r="706" spans="1:36" hidden="1" outlineLevel="3" x14ac:dyDescent="0.3">
      <c r="A706" s="124"/>
      <c r="B706" s="125"/>
      <c r="C706" s="81"/>
      <c r="D706" s="125"/>
      <c r="E706" s="125"/>
      <c r="F706" s="124"/>
      <c r="G706" s="124"/>
      <c r="H706" s="124"/>
      <c r="I706" s="124"/>
      <c r="J706" s="129"/>
      <c r="K706" s="130"/>
      <c r="L706" s="130"/>
      <c r="M706" s="130"/>
      <c r="N706" s="130"/>
      <c r="O706" s="130"/>
      <c r="P706" s="131"/>
      <c r="Q706" s="131"/>
      <c r="R706" s="131"/>
      <c r="S706" s="131"/>
      <c r="T706" s="131"/>
      <c r="U706" s="121"/>
      <c r="V706" s="121"/>
      <c r="W706" s="121"/>
      <c r="X706" s="121"/>
      <c r="Y706" s="121"/>
      <c r="Z706" s="498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</row>
    <row r="707" spans="1:36" hidden="1" outlineLevel="3" x14ac:dyDescent="0.3">
      <c r="A707" s="124"/>
      <c r="B707" s="125"/>
      <c r="C707" s="81"/>
      <c r="D707" s="125"/>
      <c r="E707" s="125"/>
      <c r="F707" s="124"/>
      <c r="G707" s="124"/>
      <c r="H707" s="124"/>
      <c r="I707" s="124"/>
      <c r="J707" s="129"/>
      <c r="K707" s="130"/>
      <c r="L707" s="130"/>
      <c r="M707" s="130"/>
      <c r="N707" s="130"/>
      <c r="O707" s="130"/>
      <c r="P707" s="131"/>
      <c r="Q707" s="131"/>
      <c r="R707" s="131"/>
      <c r="S707" s="131"/>
      <c r="T707" s="131"/>
      <c r="U707" s="121"/>
      <c r="V707" s="121"/>
      <c r="W707" s="121"/>
      <c r="X707" s="121"/>
      <c r="Y707" s="121"/>
      <c r="Z707" s="498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</row>
    <row r="708" spans="1:36" hidden="1" outlineLevel="3" x14ac:dyDescent="0.3">
      <c r="A708" s="124"/>
      <c r="B708" s="125"/>
      <c r="C708" s="81"/>
      <c r="D708" s="125"/>
      <c r="E708" s="125"/>
      <c r="F708" s="124"/>
      <c r="G708" s="124"/>
      <c r="H708" s="124"/>
      <c r="I708" s="124"/>
      <c r="J708" s="129"/>
      <c r="K708" s="130"/>
      <c r="L708" s="130"/>
      <c r="M708" s="130"/>
      <c r="N708" s="130"/>
      <c r="O708" s="130"/>
      <c r="P708" s="131"/>
      <c r="Q708" s="131"/>
      <c r="R708" s="131"/>
      <c r="S708" s="131"/>
      <c r="T708" s="131"/>
      <c r="U708" s="121"/>
      <c r="V708" s="121"/>
      <c r="W708" s="121"/>
      <c r="X708" s="121"/>
      <c r="Y708" s="121"/>
      <c r="Z708" s="498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</row>
    <row r="709" spans="1:36" hidden="1" outlineLevel="3" x14ac:dyDescent="0.3">
      <c r="A709" s="124"/>
      <c r="B709" s="125"/>
      <c r="C709" s="516" t="s">
        <v>19</v>
      </c>
      <c r="D709" s="125"/>
      <c r="E709" s="125"/>
      <c r="F709" s="124"/>
      <c r="G709" s="124"/>
      <c r="H709" s="124"/>
      <c r="I709" s="124"/>
      <c r="J709" s="129"/>
      <c r="K709" s="130"/>
      <c r="L709" s="130"/>
      <c r="M709" s="130"/>
      <c r="N709" s="130"/>
      <c r="O709" s="130"/>
      <c r="P709" s="131"/>
      <c r="Q709" s="131"/>
      <c r="R709" s="131"/>
      <c r="S709" s="131"/>
      <c r="T709" s="131"/>
      <c r="U709" s="121"/>
      <c r="V709" s="121"/>
      <c r="W709" s="121"/>
      <c r="X709" s="121"/>
      <c r="Y709" s="121"/>
      <c r="Z709" s="498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</row>
    <row r="710" spans="1:36" hidden="1" outlineLevel="3" x14ac:dyDescent="0.3">
      <c r="A710" s="124"/>
      <c r="B710" s="125"/>
      <c r="C710" s="134" t="s">
        <v>144</v>
      </c>
      <c r="D710" s="125"/>
      <c r="E710" s="125"/>
      <c r="F710" s="124"/>
      <c r="G710" s="124"/>
      <c r="H710" s="124"/>
      <c r="I710" s="124"/>
      <c r="J710" s="129"/>
      <c r="K710" s="130"/>
      <c r="L710" s="130"/>
      <c r="M710" s="130"/>
      <c r="N710" s="130"/>
      <c r="O710" s="130"/>
      <c r="P710" s="131"/>
      <c r="Q710" s="131"/>
      <c r="R710" s="131"/>
      <c r="S710" s="131"/>
      <c r="T710" s="131"/>
      <c r="U710" s="121"/>
      <c r="V710" s="121"/>
      <c r="W710" s="121"/>
      <c r="X710" s="121"/>
      <c r="Y710" s="121"/>
      <c r="Z710" s="498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</row>
    <row r="711" spans="1:36" hidden="1" outlineLevel="3" x14ac:dyDescent="0.3">
      <c r="A711" s="124"/>
      <c r="B711" s="125"/>
      <c r="C711" s="134" t="s">
        <v>145</v>
      </c>
      <c r="D711" s="125"/>
      <c r="E711" s="125"/>
      <c r="F711" s="124"/>
      <c r="G711" s="124"/>
      <c r="H711" s="124"/>
      <c r="I711" s="124"/>
      <c r="J711" s="129"/>
      <c r="K711" s="130"/>
      <c r="L711" s="130"/>
      <c r="M711" s="130"/>
      <c r="N711" s="130"/>
      <c r="O711" s="130"/>
      <c r="P711" s="131"/>
      <c r="Q711" s="131"/>
      <c r="R711" s="131"/>
      <c r="S711" s="131"/>
      <c r="T711" s="131"/>
      <c r="U711" s="121"/>
      <c r="V711" s="121"/>
      <c r="W711" s="121"/>
      <c r="X711" s="121"/>
      <c r="Y711" s="121"/>
      <c r="Z711" s="498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</row>
    <row r="712" spans="1:36" hidden="1" outlineLevel="3" x14ac:dyDescent="0.3">
      <c r="A712" s="124"/>
      <c r="B712" s="125"/>
      <c r="C712" s="134" t="s">
        <v>146</v>
      </c>
      <c r="D712" s="125"/>
      <c r="E712" s="125"/>
      <c r="F712" s="124"/>
      <c r="G712" s="124"/>
      <c r="H712" s="124"/>
      <c r="I712" s="124"/>
      <c r="J712" s="129"/>
      <c r="K712" s="130"/>
      <c r="L712" s="130"/>
      <c r="M712" s="130"/>
      <c r="N712" s="130"/>
      <c r="O712" s="130"/>
      <c r="P712" s="131"/>
      <c r="Q712" s="131"/>
      <c r="R712" s="131"/>
      <c r="S712" s="131"/>
      <c r="T712" s="131"/>
      <c r="U712" s="121"/>
      <c r="V712" s="121"/>
      <c r="W712" s="121"/>
      <c r="X712" s="121"/>
      <c r="Y712" s="121"/>
      <c r="Z712" s="498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</row>
    <row r="713" spans="1:36" hidden="1" outlineLevel="3" x14ac:dyDescent="0.3">
      <c r="A713" s="124"/>
      <c r="B713" s="125"/>
      <c r="C713" s="134" t="s">
        <v>147</v>
      </c>
      <c r="D713" s="125"/>
      <c r="E713" s="125"/>
      <c r="F713" s="124"/>
      <c r="G713" s="124"/>
      <c r="H713" s="124"/>
      <c r="I713" s="124"/>
      <c r="J713" s="129"/>
      <c r="K713" s="130"/>
      <c r="L713" s="130"/>
      <c r="M713" s="130"/>
      <c r="N713" s="130"/>
      <c r="O713" s="130"/>
      <c r="P713" s="131"/>
      <c r="Q713" s="131"/>
      <c r="R713" s="131"/>
      <c r="S713" s="131"/>
      <c r="T713" s="131"/>
      <c r="U713" s="121"/>
      <c r="V713" s="121"/>
      <c r="W713" s="121"/>
      <c r="X713" s="121"/>
      <c r="Y713" s="121"/>
      <c r="Z713" s="498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</row>
    <row r="714" spans="1:36" hidden="1" outlineLevel="3" x14ac:dyDescent="0.3">
      <c r="A714" s="124"/>
      <c r="B714" s="125"/>
      <c r="C714" s="134" t="s">
        <v>148</v>
      </c>
      <c r="D714" s="125"/>
      <c r="E714" s="125"/>
      <c r="F714" s="124"/>
      <c r="G714" s="124"/>
      <c r="H714" s="124"/>
      <c r="I714" s="124"/>
      <c r="J714" s="129"/>
      <c r="K714" s="130"/>
      <c r="L714" s="130"/>
      <c r="M714" s="130"/>
      <c r="N714" s="130"/>
      <c r="O714" s="130"/>
      <c r="P714" s="131"/>
      <c r="Q714" s="131"/>
      <c r="R714" s="131"/>
      <c r="S714" s="131"/>
      <c r="T714" s="131"/>
      <c r="U714" s="121"/>
      <c r="V714" s="121"/>
      <c r="W714" s="121"/>
      <c r="X714" s="121"/>
      <c r="Y714" s="121"/>
      <c r="Z714" s="498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</row>
    <row r="715" spans="1:36" hidden="1" outlineLevel="3" x14ac:dyDescent="0.3">
      <c r="A715" s="124"/>
      <c r="B715" s="125"/>
      <c r="C715" s="134" t="s">
        <v>149</v>
      </c>
      <c r="D715" s="125"/>
      <c r="E715" s="125"/>
      <c r="F715" s="124"/>
      <c r="G715" s="124"/>
      <c r="H715" s="124"/>
      <c r="I715" s="124"/>
      <c r="J715" s="129"/>
      <c r="K715" s="130"/>
      <c r="L715" s="130"/>
      <c r="M715" s="130"/>
      <c r="N715" s="130"/>
      <c r="O715" s="130"/>
      <c r="P715" s="131"/>
      <c r="Q715" s="131"/>
      <c r="R715" s="131"/>
      <c r="S715" s="131"/>
      <c r="T715" s="131"/>
      <c r="U715" s="121"/>
      <c r="V715" s="121"/>
      <c r="W715" s="121"/>
      <c r="X715" s="121"/>
      <c r="Y715" s="121"/>
      <c r="Z715" s="498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</row>
    <row r="716" spans="1:36" hidden="1" outlineLevel="3" x14ac:dyDescent="0.3">
      <c r="A716" s="124"/>
      <c r="B716" s="125"/>
      <c r="C716" s="134" t="s">
        <v>150</v>
      </c>
      <c r="D716" s="125"/>
      <c r="E716" s="125"/>
      <c r="F716" s="124"/>
      <c r="G716" s="124"/>
      <c r="H716" s="124"/>
      <c r="I716" s="124"/>
      <c r="J716" s="129"/>
      <c r="K716" s="130"/>
      <c r="L716" s="130"/>
      <c r="M716" s="130"/>
      <c r="N716" s="130"/>
      <c r="O716" s="130"/>
      <c r="P716" s="131"/>
      <c r="Q716" s="131"/>
      <c r="R716" s="131"/>
      <c r="S716" s="131"/>
      <c r="T716" s="131"/>
      <c r="U716" s="121"/>
      <c r="V716" s="121"/>
      <c r="W716" s="121"/>
      <c r="X716" s="121"/>
      <c r="Y716" s="121"/>
      <c r="Z716" s="498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</row>
    <row r="717" spans="1:36" hidden="1" outlineLevel="3" x14ac:dyDescent="0.3">
      <c r="A717" s="124"/>
      <c r="B717" s="125"/>
      <c r="C717" s="134" t="s">
        <v>151</v>
      </c>
      <c r="D717" s="125"/>
      <c r="E717" s="125"/>
      <c r="F717" s="124"/>
      <c r="G717" s="124"/>
      <c r="H717" s="124"/>
      <c r="I717" s="124"/>
      <c r="J717" s="129"/>
      <c r="K717" s="130"/>
      <c r="L717" s="130"/>
      <c r="M717" s="130"/>
      <c r="N717" s="130"/>
      <c r="O717" s="130"/>
      <c r="P717" s="131"/>
      <c r="Q717" s="131"/>
      <c r="R717" s="131"/>
      <c r="S717" s="131"/>
      <c r="T717" s="131"/>
      <c r="U717" s="121"/>
      <c r="V717" s="121"/>
      <c r="W717" s="121"/>
      <c r="X717" s="121"/>
      <c r="Y717" s="121"/>
      <c r="Z717" s="498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</row>
    <row r="718" spans="1:36" hidden="1" outlineLevel="3" x14ac:dyDescent="0.3">
      <c r="A718" s="124"/>
      <c r="B718" s="125"/>
      <c r="C718" s="134" t="s">
        <v>152</v>
      </c>
      <c r="D718" s="125"/>
      <c r="E718" s="125"/>
      <c r="F718" s="124"/>
      <c r="G718" s="124"/>
      <c r="H718" s="124"/>
      <c r="I718" s="124"/>
      <c r="J718" s="129"/>
      <c r="K718" s="130"/>
      <c r="L718" s="130"/>
      <c r="M718" s="130"/>
      <c r="N718" s="130"/>
      <c r="O718" s="130"/>
      <c r="P718" s="131"/>
      <c r="Q718" s="131"/>
      <c r="R718" s="131"/>
      <c r="S718" s="131"/>
      <c r="T718" s="131"/>
      <c r="U718" s="121"/>
      <c r="V718" s="121"/>
      <c r="W718" s="121"/>
      <c r="X718" s="121"/>
      <c r="Y718" s="121"/>
      <c r="Z718" s="498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</row>
    <row r="719" spans="1:36" hidden="1" outlineLevel="3" x14ac:dyDescent="0.3">
      <c r="A719" s="124"/>
      <c r="B719" s="125"/>
      <c r="C719" s="135"/>
      <c r="D719" s="125"/>
      <c r="E719" s="125"/>
      <c r="F719" s="124"/>
      <c r="G719" s="124"/>
      <c r="H719" s="124"/>
      <c r="I719" s="124"/>
      <c r="J719" s="129"/>
      <c r="K719" s="130"/>
      <c r="L719" s="130"/>
      <c r="M719" s="130"/>
      <c r="N719" s="130"/>
      <c r="O719" s="130"/>
      <c r="P719" s="131"/>
      <c r="Q719" s="131"/>
      <c r="R719" s="131"/>
      <c r="S719" s="131"/>
      <c r="T719" s="131"/>
      <c r="U719" s="121"/>
      <c r="V719" s="121"/>
      <c r="W719" s="121"/>
      <c r="X719" s="121"/>
      <c r="Y719" s="121"/>
      <c r="Z719" s="498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</row>
    <row r="720" spans="1:36" hidden="1" outlineLevel="3" x14ac:dyDescent="0.3">
      <c r="A720" s="124"/>
      <c r="B720" s="125"/>
      <c r="C720" s="81"/>
      <c r="D720" s="125"/>
      <c r="E720" s="125"/>
      <c r="F720" s="124"/>
      <c r="G720" s="124"/>
      <c r="H720" s="124"/>
      <c r="I720" s="124"/>
      <c r="J720" s="129"/>
      <c r="K720" s="130"/>
      <c r="L720" s="130"/>
      <c r="M720" s="130"/>
      <c r="N720" s="130"/>
      <c r="O720" s="130"/>
      <c r="P720" s="131"/>
      <c r="Q720" s="131"/>
      <c r="R720" s="131"/>
      <c r="S720" s="131"/>
      <c r="T720" s="131"/>
      <c r="U720" s="121"/>
      <c r="V720" s="121"/>
      <c r="W720" s="121"/>
      <c r="X720" s="121"/>
      <c r="Y720" s="121"/>
      <c r="Z720" s="498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</row>
    <row r="721" spans="1:36" hidden="1" outlineLevel="3" x14ac:dyDescent="0.3">
      <c r="A721" s="124"/>
      <c r="B721" s="125"/>
      <c r="C721" s="81"/>
      <c r="D721" s="125"/>
      <c r="E721" s="125"/>
      <c r="F721" s="124"/>
      <c r="G721" s="124"/>
      <c r="H721" s="124"/>
      <c r="I721" s="124"/>
      <c r="J721" s="129"/>
      <c r="K721" s="130"/>
      <c r="L721" s="130"/>
      <c r="M721" s="130"/>
      <c r="N721" s="130"/>
      <c r="O721" s="130"/>
      <c r="P721" s="131"/>
      <c r="Q721" s="131"/>
      <c r="R721" s="131"/>
      <c r="S721" s="131"/>
      <c r="T721" s="131"/>
      <c r="U721" s="121"/>
      <c r="V721" s="121"/>
      <c r="W721" s="121"/>
      <c r="X721" s="121"/>
      <c r="Y721" s="121"/>
      <c r="Z721" s="498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</row>
    <row r="722" spans="1:36" hidden="1" outlineLevel="3" x14ac:dyDescent="0.3">
      <c r="A722" s="124"/>
      <c r="B722" s="125"/>
      <c r="C722" s="116" t="s">
        <v>153</v>
      </c>
      <c r="D722" s="125"/>
      <c r="E722" s="125"/>
      <c r="F722" s="124"/>
      <c r="G722" s="124"/>
      <c r="H722" s="124"/>
      <c r="I722" s="124"/>
      <c r="J722" s="129"/>
      <c r="K722" s="130"/>
      <c r="L722" s="130"/>
      <c r="M722" s="130"/>
      <c r="N722" s="130"/>
      <c r="O722" s="130"/>
      <c r="P722" s="131"/>
      <c r="Q722" s="131"/>
      <c r="R722" s="131"/>
      <c r="S722" s="131"/>
      <c r="T722" s="131"/>
      <c r="U722" s="121"/>
      <c r="V722" s="121"/>
      <c r="W722" s="121"/>
      <c r="X722" s="121"/>
      <c r="Y722" s="121"/>
      <c r="Z722" s="498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</row>
    <row r="723" spans="1:36" hidden="1" outlineLevel="3" x14ac:dyDescent="0.3">
      <c r="A723" s="124"/>
      <c r="B723" s="125"/>
      <c r="C723" s="117" t="s">
        <v>43</v>
      </c>
      <c r="D723" s="125" t="s">
        <v>154</v>
      </c>
      <c r="E723" s="125"/>
      <c r="F723" s="124"/>
      <c r="G723" s="124"/>
      <c r="H723" s="124"/>
      <c r="I723" s="124"/>
      <c r="J723" s="129"/>
      <c r="K723" s="130"/>
      <c r="L723" s="130"/>
      <c r="M723" s="130"/>
      <c r="N723" s="130"/>
      <c r="O723" s="130"/>
      <c r="P723" s="131"/>
      <c r="Q723" s="131"/>
      <c r="R723" s="131"/>
      <c r="S723" s="131"/>
      <c r="T723" s="131"/>
      <c r="U723" s="121"/>
      <c r="V723" s="121"/>
      <c r="W723" s="121"/>
      <c r="X723" s="121"/>
      <c r="Y723" s="121"/>
      <c r="Z723" s="498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</row>
    <row r="724" spans="1:36" hidden="1" outlineLevel="3" x14ac:dyDescent="0.3">
      <c r="A724" s="124"/>
      <c r="B724" s="125"/>
      <c r="C724" s="117" t="s">
        <v>155</v>
      </c>
      <c r="D724" s="125" t="s">
        <v>156</v>
      </c>
      <c r="E724" s="125"/>
      <c r="F724" s="124"/>
      <c r="G724" s="124"/>
      <c r="H724" s="124"/>
      <c r="I724" s="124"/>
      <c r="J724" s="129"/>
      <c r="K724" s="130"/>
      <c r="L724" s="130"/>
      <c r="M724" s="130"/>
      <c r="N724" s="130"/>
      <c r="O724" s="130"/>
      <c r="P724" s="131"/>
      <c r="Q724" s="131"/>
      <c r="R724" s="131"/>
      <c r="S724" s="131"/>
      <c r="T724" s="131"/>
      <c r="U724" s="121"/>
      <c r="V724" s="121"/>
      <c r="W724" s="121"/>
      <c r="X724" s="121"/>
      <c r="Y724" s="121"/>
      <c r="Z724" s="498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</row>
    <row r="725" spans="1:36" hidden="1" outlineLevel="3" x14ac:dyDescent="0.3">
      <c r="A725" s="124"/>
      <c r="B725" s="125"/>
      <c r="C725" s="117" t="s">
        <v>12</v>
      </c>
      <c r="D725" s="125"/>
      <c r="E725" s="125"/>
      <c r="F725" s="124"/>
      <c r="G725" s="124"/>
      <c r="H725" s="124"/>
      <c r="I725" s="124"/>
      <c r="J725" s="129"/>
      <c r="K725" s="130"/>
      <c r="L725" s="130"/>
      <c r="M725" s="130"/>
      <c r="N725" s="130"/>
      <c r="O725" s="130"/>
      <c r="P725" s="131"/>
      <c r="Q725" s="131"/>
      <c r="R725" s="131"/>
      <c r="S725" s="131"/>
      <c r="T725" s="131"/>
      <c r="U725" s="121"/>
      <c r="V725" s="121"/>
      <c r="W725" s="121"/>
      <c r="X725" s="121"/>
      <c r="Y725" s="121"/>
      <c r="Z725" s="498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</row>
    <row r="726" spans="1:36" hidden="1" outlineLevel="3" x14ac:dyDescent="0.3">
      <c r="A726" s="124"/>
      <c r="B726" s="125"/>
      <c r="C726" s="81"/>
      <c r="D726" s="125"/>
      <c r="E726" s="125"/>
      <c r="F726" s="124"/>
      <c r="G726" s="124"/>
      <c r="H726" s="124"/>
      <c r="I726" s="124"/>
      <c r="J726" s="129"/>
      <c r="K726" s="130"/>
      <c r="L726" s="130"/>
      <c r="M726" s="130"/>
      <c r="N726" s="130"/>
      <c r="O726" s="130"/>
      <c r="P726" s="131"/>
      <c r="Q726" s="131"/>
      <c r="R726" s="131"/>
      <c r="S726" s="131"/>
      <c r="T726" s="131"/>
      <c r="U726" s="121"/>
      <c r="V726" s="121"/>
      <c r="W726" s="121"/>
      <c r="X726" s="121"/>
      <c r="Y726" s="121"/>
      <c r="Z726" s="498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</row>
    <row r="727" spans="1:36" hidden="1" outlineLevel="3" x14ac:dyDescent="0.3">
      <c r="A727" s="124"/>
      <c r="B727" s="125"/>
      <c r="C727" s="116" t="s">
        <v>157</v>
      </c>
      <c r="D727" s="125"/>
      <c r="E727" s="125"/>
      <c r="F727" s="124"/>
      <c r="G727" s="124"/>
      <c r="H727" s="124"/>
      <c r="I727" s="124"/>
      <c r="J727" s="129"/>
      <c r="K727" s="130"/>
      <c r="L727" s="130"/>
      <c r="M727" s="130"/>
      <c r="N727" s="130"/>
      <c r="O727" s="130"/>
      <c r="P727" s="131"/>
      <c r="Q727" s="131"/>
      <c r="R727" s="131"/>
      <c r="S727" s="131"/>
      <c r="T727" s="131"/>
      <c r="U727" s="121"/>
      <c r="V727" s="121"/>
      <c r="W727" s="121"/>
      <c r="X727" s="121"/>
      <c r="Y727" s="121"/>
      <c r="Z727" s="498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</row>
    <row r="728" spans="1:36" hidden="1" outlineLevel="3" x14ac:dyDescent="0.3">
      <c r="A728" s="124"/>
      <c r="B728" s="125"/>
      <c r="C728" s="117" t="s">
        <v>47</v>
      </c>
      <c r="D728" s="125" t="s">
        <v>158</v>
      </c>
      <c r="E728" s="125"/>
      <c r="F728" s="124"/>
      <c r="G728" s="124"/>
      <c r="H728" s="124"/>
      <c r="I728" s="124"/>
      <c r="J728" s="129"/>
      <c r="K728" s="130"/>
      <c r="L728" s="130"/>
      <c r="M728" s="130"/>
      <c r="N728" s="130"/>
      <c r="O728" s="130"/>
      <c r="P728" s="131"/>
      <c r="Q728" s="131"/>
      <c r="R728" s="131"/>
      <c r="S728" s="131"/>
      <c r="T728" s="131"/>
      <c r="U728" s="121"/>
      <c r="V728" s="121"/>
      <c r="W728" s="121"/>
      <c r="X728" s="121"/>
      <c r="Y728" s="121"/>
      <c r="Z728" s="498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</row>
    <row r="729" spans="1:36" hidden="1" outlineLevel="3" x14ac:dyDescent="0.3">
      <c r="A729" s="124"/>
      <c r="B729" s="125"/>
      <c r="C729" s="117" t="s">
        <v>159</v>
      </c>
      <c r="D729" s="125" t="s">
        <v>160</v>
      </c>
      <c r="E729" s="125"/>
      <c r="F729" s="124"/>
      <c r="G729" s="124"/>
      <c r="H729" s="124"/>
      <c r="I729" s="124"/>
      <c r="J729" s="129"/>
      <c r="K729" s="130"/>
      <c r="L729" s="130"/>
      <c r="M729" s="130"/>
      <c r="N729" s="130"/>
      <c r="O729" s="130"/>
      <c r="P729" s="131"/>
      <c r="Q729" s="131"/>
      <c r="R729" s="131"/>
      <c r="S729" s="131"/>
      <c r="T729" s="131"/>
      <c r="U729" s="121"/>
      <c r="V729" s="121"/>
      <c r="W729" s="121"/>
      <c r="X729" s="121"/>
      <c r="Y729" s="121"/>
      <c r="Z729" s="498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</row>
    <row r="730" spans="1:36" hidden="1" outlineLevel="3" x14ac:dyDescent="0.3">
      <c r="A730" s="124"/>
      <c r="B730" s="125"/>
      <c r="C730" s="117" t="s">
        <v>161</v>
      </c>
      <c r="D730" s="125" t="s">
        <v>162</v>
      </c>
      <c r="E730" s="125"/>
      <c r="F730" s="124"/>
      <c r="G730" s="124"/>
      <c r="H730" s="124"/>
      <c r="I730" s="124"/>
      <c r="J730" s="129"/>
      <c r="K730" s="130"/>
      <c r="L730" s="130"/>
      <c r="M730" s="130"/>
      <c r="N730" s="130"/>
      <c r="O730" s="130"/>
      <c r="P730" s="131"/>
      <c r="Q730" s="131"/>
      <c r="R730" s="131"/>
      <c r="S730" s="131"/>
      <c r="T730" s="131"/>
      <c r="U730" s="121"/>
      <c r="V730" s="121"/>
      <c r="W730" s="121"/>
      <c r="X730" s="121"/>
      <c r="Y730" s="121"/>
      <c r="Z730" s="498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</row>
    <row r="731" spans="1:36" hidden="1" outlineLevel="3" x14ac:dyDescent="0.3">
      <c r="A731" s="124"/>
      <c r="B731" s="125"/>
      <c r="C731" s="117" t="s">
        <v>12</v>
      </c>
      <c r="D731" s="125"/>
      <c r="E731" s="125"/>
      <c r="F731" s="124"/>
      <c r="G731" s="124"/>
      <c r="H731" s="124"/>
      <c r="I731" s="124"/>
      <c r="J731" s="129"/>
      <c r="K731" s="130"/>
      <c r="L731" s="130"/>
      <c r="M731" s="130"/>
      <c r="N731" s="130"/>
      <c r="O731" s="130"/>
      <c r="P731" s="131"/>
      <c r="Q731" s="131"/>
      <c r="R731" s="131"/>
      <c r="S731" s="131"/>
      <c r="T731" s="131"/>
      <c r="U731" s="121"/>
      <c r="V731" s="121"/>
      <c r="W731" s="121"/>
      <c r="X731" s="121"/>
      <c r="Y731" s="121"/>
      <c r="Z731" s="498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</row>
    <row r="732" spans="1:36" hidden="1" outlineLevel="3" x14ac:dyDescent="0.3">
      <c r="A732" s="124"/>
      <c r="B732" s="125"/>
      <c r="C732" s="81"/>
      <c r="D732" s="125"/>
      <c r="E732" s="125"/>
      <c r="F732" s="124"/>
      <c r="G732" s="124"/>
      <c r="H732" s="124"/>
      <c r="I732" s="124"/>
      <c r="J732" s="129"/>
      <c r="K732" s="130"/>
      <c r="L732" s="130"/>
      <c r="M732" s="130"/>
      <c r="N732" s="130"/>
      <c r="O732" s="130"/>
      <c r="P732" s="131"/>
      <c r="Q732" s="131"/>
      <c r="R732" s="131"/>
      <c r="S732" s="131"/>
      <c r="T732" s="131"/>
      <c r="U732" s="121"/>
      <c r="V732" s="121"/>
      <c r="W732" s="121"/>
      <c r="X732" s="121"/>
      <c r="Y732" s="121"/>
      <c r="Z732" s="498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</row>
    <row r="733" spans="1:36" hidden="1" outlineLevel="3" x14ac:dyDescent="0.3">
      <c r="A733" s="124"/>
      <c r="B733" s="125"/>
      <c r="C733" s="81"/>
      <c r="D733" s="125"/>
      <c r="E733" s="125"/>
      <c r="F733" s="124"/>
      <c r="G733" s="124"/>
      <c r="H733" s="124"/>
      <c r="I733" s="124"/>
      <c r="J733" s="129"/>
      <c r="K733" s="130"/>
      <c r="L733" s="130"/>
      <c r="M733" s="130"/>
      <c r="N733" s="130"/>
      <c r="O733" s="130"/>
      <c r="P733" s="131"/>
      <c r="Q733" s="131"/>
      <c r="R733" s="131"/>
      <c r="S733" s="131"/>
      <c r="T733" s="131"/>
      <c r="U733" s="121"/>
      <c r="V733" s="121"/>
      <c r="W733" s="121"/>
      <c r="X733" s="121"/>
      <c r="Y733" s="121"/>
      <c r="Z733" s="498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</row>
    <row r="734" spans="1:36" ht="19.5" hidden="1" outlineLevel="3" thickBot="1" x14ac:dyDescent="0.35">
      <c r="A734" s="124"/>
      <c r="B734" s="125"/>
      <c r="C734" s="116" t="s">
        <v>163</v>
      </c>
      <c r="D734" s="125"/>
      <c r="E734" s="125"/>
      <c r="F734" s="124"/>
      <c r="G734" s="124"/>
      <c r="H734" s="124" t="s">
        <v>51</v>
      </c>
      <c r="I734" s="124" t="s">
        <v>1076</v>
      </c>
      <c r="J734" s="129" t="s">
        <v>1077</v>
      </c>
      <c r="K734" s="130" t="s">
        <v>165</v>
      </c>
      <c r="L734" s="130" t="s">
        <v>1078</v>
      </c>
      <c r="M734" s="130" t="s">
        <v>1079</v>
      </c>
      <c r="N734" s="130" t="s">
        <v>1080</v>
      </c>
      <c r="O734" s="130" t="s">
        <v>168</v>
      </c>
      <c r="P734" s="131" t="s">
        <v>170</v>
      </c>
      <c r="Q734" s="131" t="s">
        <v>172</v>
      </c>
      <c r="R734" s="131" t="s">
        <v>174</v>
      </c>
      <c r="S734" s="131"/>
      <c r="T734" s="131"/>
      <c r="U734" s="121"/>
      <c r="V734" s="121"/>
      <c r="W734" s="121"/>
      <c r="X734" s="121"/>
      <c r="Y734" s="121"/>
      <c r="Z734" s="498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</row>
    <row r="735" spans="1:36" ht="20.25" hidden="1" outlineLevel="3" thickTop="1" thickBot="1" x14ac:dyDescent="0.35">
      <c r="A735" s="124"/>
      <c r="B735" s="125"/>
      <c r="C735" s="117" t="str">
        <f t="array" ref="C735:C745">TRANSPOSE(H734:R734)</f>
        <v>BASIC</v>
      </c>
      <c r="D735" s="125" t="s">
        <v>164</v>
      </c>
      <c r="E735" s="539" t="s">
        <v>1142</v>
      </c>
      <c r="F735" s="124"/>
      <c r="G735" s="124"/>
      <c r="H735" s="124"/>
      <c r="I735" s="124"/>
      <c r="J735" s="129"/>
      <c r="K735" s="130"/>
      <c r="L735" s="130"/>
      <c r="M735" s="130"/>
      <c r="N735" s="130"/>
      <c r="O735" s="130"/>
      <c r="P735" s="131"/>
      <c r="Q735" s="131"/>
      <c r="R735" s="131"/>
      <c r="S735" s="131"/>
      <c r="T735" s="131"/>
      <c r="U735" s="121"/>
      <c r="V735" s="121"/>
      <c r="W735" s="121"/>
      <c r="X735" s="121"/>
      <c r="Y735" s="121"/>
      <c r="Z735" s="498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</row>
    <row r="736" spans="1:36" ht="20.25" hidden="1" outlineLevel="3" thickTop="1" thickBot="1" x14ac:dyDescent="0.35">
      <c r="A736" s="124"/>
      <c r="B736" s="125"/>
      <c r="C736" s="117" t="str">
        <v>KLIMATRONIK SOLO CALOR</v>
      </c>
      <c r="D736" s="125" t="s">
        <v>1081</v>
      </c>
      <c r="E736" s="539" t="s">
        <v>1143</v>
      </c>
      <c r="F736" s="124"/>
      <c r="G736" s="124"/>
      <c r="H736" s="124"/>
      <c r="I736" s="124"/>
      <c r="J736" s="129"/>
      <c r="K736" s="130"/>
      <c r="L736" s="130"/>
      <c r="M736" s="130"/>
      <c r="N736" s="130"/>
      <c r="O736" s="130"/>
      <c r="P736" s="131"/>
      <c r="Q736" s="131"/>
      <c r="R736" s="131"/>
      <c r="S736" s="131"/>
      <c r="T736" s="131"/>
      <c r="U736" s="121"/>
      <c r="V736" s="121"/>
      <c r="W736" s="121"/>
      <c r="X736" s="121"/>
      <c r="Y736" s="121"/>
      <c r="Z736" s="498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</row>
    <row r="737" spans="1:36" ht="20.25" hidden="1" outlineLevel="3" thickTop="1" thickBot="1" x14ac:dyDescent="0.35">
      <c r="A737" s="124"/>
      <c r="B737" s="125"/>
      <c r="C737" s="117" t="str">
        <v>KLIMATRONIK SOLO CALOR CRONO</v>
      </c>
      <c r="D737" s="125" t="s">
        <v>1082</v>
      </c>
      <c r="E737" s="539" t="s">
        <v>1143</v>
      </c>
      <c r="F737" s="124"/>
      <c r="G737" s="124"/>
      <c r="H737" s="124"/>
      <c r="I737" s="124"/>
      <c r="J737" s="129"/>
      <c r="K737" s="130"/>
      <c r="L737" s="130"/>
      <c r="M737" s="130"/>
      <c r="N737" s="130"/>
      <c r="O737" s="130"/>
      <c r="P737" s="131"/>
      <c r="Q737" s="131"/>
      <c r="R737" s="131"/>
      <c r="S737" s="131"/>
      <c r="T737" s="131"/>
      <c r="U737" s="121"/>
      <c r="V737" s="121"/>
      <c r="W737" s="121"/>
      <c r="X737" s="121"/>
      <c r="Y737" s="121"/>
      <c r="Z737" s="498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</row>
    <row r="738" spans="1:36" ht="20.25" hidden="1" outlineLevel="3" thickTop="1" thickBot="1" x14ac:dyDescent="0.35">
      <c r="A738" s="124"/>
      <c r="B738" s="125"/>
      <c r="C738" s="117" t="str">
        <v>KLIMATRONIK</v>
      </c>
      <c r="D738" s="125" t="s">
        <v>166</v>
      </c>
      <c r="E738" s="539" t="s">
        <v>1145</v>
      </c>
      <c r="F738" s="124"/>
      <c r="G738" s="124"/>
      <c r="H738" s="124"/>
      <c r="I738" s="124"/>
      <c r="J738" s="129"/>
      <c r="K738" s="130"/>
      <c r="L738" s="130"/>
      <c r="M738" s="130"/>
      <c r="N738" s="130"/>
      <c r="O738" s="130"/>
      <c r="P738" s="131"/>
      <c r="Q738" s="131"/>
      <c r="R738" s="131"/>
      <c r="S738" s="131"/>
      <c r="T738" s="131"/>
      <c r="U738" s="121"/>
      <c r="V738" s="121"/>
      <c r="W738" s="121"/>
      <c r="X738" s="121"/>
      <c r="Y738" s="121"/>
      <c r="Z738" s="498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</row>
    <row r="739" spans="1:36" ht="20.25" hidden="1" outlineLevel="3" thickTop="1" thickBot="1" x14ac:dyDescent="0.35">
      <c r="A739" s="124"/>
      <c r="B739" s="125"/>
      <c r="C739" s="117" t="str">
        <v>KLIMATRONIK 1 CRONO</v>
      </c>
      <c r="D739" s="125" t="s">
        <v>167</v>
      </c>
      <c r="E739" s="539" t="s">
        <v>1145</v>
      </c>
      <c r="F739" s="124"/>
      <c r="G739" s="124"/>
      <c r="H739" s="124"/>
      <c r="I739" s="124"/>
      <c r="J739" s="129"/>
      <c r="K739" s="130"/>
      <c r="L739" s="130"/>
      <c r="M739" s="130"/>
      <c r="N739" s="130"/>
      <c r="O739" s="130"/>
      <c r="P739" s="131"/>
      <c r="Q739" s="131"/>
      <c r="R739" s="131"/>
      <c r="S739" s="131"/>
      <c r="T739" s="131"/>
      <c r="U739" s="121"/>
      <c r="V739" s="121"/>
      <c r="W739" s="121"/>
      <c r="X739" s="121"/>
      <c r="Y739" s="121"/>
      <c r="Z739" s="498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</row>
    <row r="740" spans="1:36" ht="20.25" hidden="1" outlineLevel="3" thickTop="1" thickBot="1" x14ac:dyDescent="0.35">
      <c r="A740" s="124"/>
      <c r="B740" s="125"/>
      <c r="C740" s="117" t="str">
        <v>KLIMATRONIK 2 CRONO</v>
      </c>
      <c r="D740" s="125" t="s">
        <v>1083</v>
      </c>
      <c r="E740" s="539" t="s">
        <v>1145</v>
      </c>
      <c r="F740" s="124"/>
      <c r="G740" s="124"/>
      <c r="H740" s="124"/>
      <c r="I740" s="124"/>
      <c r="J740" s="129"/>
      <c r="K740" s="130"/>
      <c r="L740" s="130"/>
      <c r="M740" s="130"/>
      <c r="N740" s="130"/>
      <c r="O740" s="130"/>
      <c r="P740" s="131"/>
      <c r="Q740" s="131"/>
      <c r="R740" s="131"/>
      <c r="S740" s="131"/>
      <c r="T740" s="131"/>
      <c r="U740" s="121"/>
      <c r="V740" s="121"/>
      <c r="W740" s="121"/>
      <c r="X740" s="121"/>
      <c r="Y740" s="121"/>
      <c r="Z740" s="498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</row>
    <row r="741" spans="1:36" ht="20.25" hidden="1" outlineLevel="3" thickTop="1" thickBot="1" x14ac:dyDescent="0.35">
      <c r="A741" s="124"/>
      <c r="B741" s="125"/>
      <c r="C741" s="117" t="str">
        <v>KLIMATRONIK MULTI-CRONO</v>
      </c>
      <c r="D741" s="125" t="s">
        <v>1084</v>
      </c>
      <c r="E741" s="539" t="s">
        <v>1145</v>
      </c>
      <c r="F741" s="124"/>
      <c r="G741" s="124"/>
      <c r="H741" s="124"/>
      <c r="I741" s="124"/>
      <c r="J741" s="129"/>
      <c r="K741" s="130"/>
      <c r="L741" s="130"/>
      <c r="M741" s="130"/>
      <c r="N741" s="130"/>
      <c r="O741" s="130"/>
      <c r="P741" s="131"/>
      <c r="Q741" s="131"/>
      <c r="R741" s="131"/>
      <c r="S741" s="131"/>
      <c r="T741" s="131"/>
      <c r="U741" s="121"/>
      <c r="V741" s="121"/>
      <c r="W741" s="121"/>
      <c r="X741" s="121"/>
      <c r="Y741" s="121"/>
      <c r="Z741" s="498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</row>
    <row r="742" spans="1:36" ht="20.25" hidden="1" outlineLevel="3" collapsed="1" thickTop="1" thickBot="1" x14ac:dyDescent="0.35">
      <c r="A742" s="124"/>
      <c r="B742" s="125"/>
      <c r="C742" s="117" t="str">
        <v>KLIMATRONIK FAN</v>
      </c>
      <c r="D742" s="125" t="s">
        <v>169</v>
      </c>
      <c r="E742" s="539" t="s">
        <v>1145</v>
      </c>
      <c r="F742" s="124"/>
      <c r="G742" s="124"/>
      <c r="H742" s="124"/>
      <c r="I742" s="124"/>
      <c r="J742" s="129"/>
      <c r="K742" s="130"/>
      <c r="L742" s="130"/>
      <c r="M742" s="130"/>
      <c r="N742" s="130"/>
      <c r="O742" s="130"/>
      <c r="P742" s="131"/>
      <c r="Q742" s="131"/>
      <c r="R742" s="131"/>
      <c r="S742" s="131"/>
      <c r="T742" s="131"/>
      <c r="U742" s="121"/>
      <c r="V742" s="121"/>
      <c r="W742" s="121"/>
      <c r="X742" s="121"/>
      <c r="Y742" s="121"/>
      <c r="Z742" s="498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</row>
    <row r="743" spans="1:36" ht="20.25" hidden="1" outlineLevel="3" thickTop="1" thickBot="1" x14ac:dyDescent="0.35">
      <c r="A743" s="124"/>
      <c r="B743" s="125"/>
      <c r="C743" s="117" t="str">
        <v>KLIMATRONIK FAN HR</v>
      </c>
      <c r="D743" s="125" t="s">
        <v>171</v>
      </c>
      <c r="E743" s="539" t="s">
        <v>1145</v>
      </c>
      <c r="F743" s="124"/>
      <c r="G743" s="124"/>
      <c r="H743" s="124"/>
      <c r="I743" s="124"/>
      <c r="J743" s="129"/>
      <c r="K743" s="130"/>
      <c r="L743" s="130"/>
      <c r="M743" s="130"/>
      <c r="N743" s="130"/>
      <c r="O743" s="130"/>
      <c r="P743" s="131"/>
      <c r="Q743" s="131"/>
      <c r="R743" s="131"/>
      <c r="S743" s="131"/>
      <c r="T743" s="131"/>
      <c r="U743" s="121"/>
      <c r="V743" s="121"/>
      <c r="W743" s="121"/>
      <c r="X743" s="121"/>
      <c r="Y743" s="121"/>
      <c r="Z743" s="498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</row>
    <row r="744" spans="1:36" ht="20.25" hidden="1" outlineLevel="3" thickTop="1" thickBot="1" x14ac:dyDescent="0.35">
      <c r="A744" s="124"/>
      <c r="B744" s="125"/>
      <c r="C744" s="117" t="str">
        <v>KLIMADOMOTIC</v>
      </c>
      <c r="D744" s="125" t="s">
        <v>173</v>
      </c>
      <c r="E744" s="539" t="s">
        <v>239</v>
      </c>
      <c r="F744" s="124"/>
      <c r="G744" s="124"/>
      <c r="H744" s="124"/>
      <c r="I744" s="124"/>
      <c r="J744" s="129"/>
      <c r="K744" s="130"/>
      <c r="L744" s="130"/>
      <c r="M744" s="130"/>
      <c r="N744" s="130"/>
      <c r="O744" s="130"/>
      <c r="P744" s="131"/>
      <c r="Q744" s="131"/>
      <c r="R744" s="131"/>
      <c r="S744" s="131"/>
      <c r="T744" s="131"/>
      <c r="U744" s="121"/>
      <c r="V744" s="121"/>
      <c r="W744" s="121"/>
      <c r="X744" s="121"/>
      <c r="Y744" s="121"/>
      <c r="Z744" s="498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</row>
    <row r="745" spans="1:36" ht="20.25" hidden="1" outlineLevel="3" thickTop="1" thickBot="1" x14ac:dyDescent="0.35">
      <c r="A745" s="124"/>
      <c r="B745" s="125"/>
      <c r="C745" s="117" t="str">
        <v>KLIMADOMOTIC VMC</v>
      </c>
      <c r="D745" s="125" t="s">
        <v>175</v>
      </c>
      <c r="E745" s="539" t="s">
        <v>239</v>
      </c>
      <c r="F745" s="124"/>
      <c r="G745" s="124"/>
      <c r="H745" s="124"/>
      <c r="I745" s="124"/>
      <c r="J745" s="129"/>
      <c r="K745" s="130"/>
      <c r="L745" s="130"/>
      <c r="M745" s="130"/>
      <c r="N745" s="130"/>
      <c r="O745" s="130"/>
      <c r="P745" s="131"/>
      <c r="Q745" s="131"/>
      <c r="R745" s="131"/>
      <c r="S745" s="131"/>
      <c r="T745" s="131"/>
      <c r="U745" s="121"/>
      <c r="V745" s="121"/>
      <c r="W745" s="121"/>
      <c r="X745" s="121"/>
      <c r="Y745" s="121"/>
      <c r="Z745" s="498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</row>
    <row r="746" spans="1:36" ht="19.5" hidden="1" outlineLevel="3" thickTop="1" x14ac:dyDescent="0.3">
      <c r="A746" s="124"/>
      <c r="B746" s="125"/>
      <c r="C746" s="125"/>
      <c r="D746" s="125"/>
      <c r="E746" s="125"/>
      <c r="F746" s="124"/>
      <c r="G746" s="124"/>
      <c r="H746" s="124"/>
      <c r="I746" s="124"/>
      <c r="J746" s="129"/>
      <c r="K746" s="130"/>
      <c r="L746" s="130"/>
      <c r="M746" s="130"/>
      <c r="N746" s="130"/>
      <c r="O746" s="130"/>
      <c r="P746" s="131"/>
      <c r="Q746" s="131"/>
      <c r="R746" s="131"/>
      <c r="S746" s="131"/>
      <c r="T746" s="131"/>
      <c r="U746" s="121"/>
      <c r="V746" s="121"/>
      <c r="W746" s="121"/>
      <c r="X746" s="121"/>
      <c r="Y746" s="121"/>
      <c r="Z746" s="498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</row>
    <row r="747" spans="1:36" hidden="1" outlineLevel="3" x14ac:dyDescent="0.3">
      <c r="A747" s="124"/>
      <c r="B747" s="125"/>
      <c r="C747" s="125"/>
      <c r="D747" s="125"/>
      <c r="E747" s="125"/>
      <c r="F747" s="124"/>
      <c r="G747" s="124"/>
      <c r="H747" s="124"/>
      <c r="I747" s="124"/>
      <c r="J747" s="129"/>
      <c r="K747" s="130"/>
      <c r="L747" s="130"/>
      <c r="M747" s="130"/>
      <c r="N747" s="130"/>
      <c r="O747" s="130"/>
      <c r="P747" s="131"/>
      <c r="Q747" s="131"/>
      <c r="R747" s="131"/>
      <c r="S747" s="131"/>
      <c r="T747" s="131"/>
      <c r="U747" s="121"/>
      <c r="V747" s="121"/>
      <c r="W747" s="121"/>
      <c r="X747" s="121"/>
      <c r="Y747" s="121"/>
      <c r="Z747" s="498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</row>
    <row r="748" spans="1:36" hidden="1" outlineLevel="3" x14ac:dyDescent="0.3">
      <c r="A748" s="124"/>
      <c r="B748" s="125"/>
      <c r="C748" s="125"/>
      <c r="D748" s="125"/>
      <c r="E748" s="125"/>
      <c r="F748" s="124"/>
      <c r="G748" s="124"/>
      <c r="H748" s="124"/>
      <c r="I748" s="124"/>
      <c r="J748" s="129"/>
      <c r="K748" s="130"/>
      <c r="L748" s="130"/>
      <c r="M748" s="130"/>
      <c r="N748" s="130"/>
      <c r="O748" s="130"/>
      <c r="P748" s="131"/>
      <c r="Q748" s="131"/>
      <c r="R748" s="131"/>
      <c r="S748" s="131"/>
      <c r="T748" s="131"/>
      <c r="U748" s="121"/>
      <c r="V748" s="121"/>
      <c r="W748" s="121"/>
      <c r="X748" s="121"/>
      <c r="Y748" s="121"/>
      <c r="Z748" s="498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</row>
    <row r="749" spans="1:36" hidden="1" outlineLevel="3" x14ac:dyDescent="0.3">
      <c r="A749" s="124"/>
      <c r="B749" s="125"/>
      <c r="C749" s="125"/>
      <c r="D749" s="125"/>
      <c r="E749" s="125"/>
      <c r="F749" s="124"/>
      <c r="G749" s="124"/>
      <c r="H749" s="124"/>
      <c r="I749" s="124"/>
      <c r="J749" s="129"/>
      <c r="K749" s="130"/>
      <c r="L749" s="130"/>
      <c r="M749" s="130"/>
      <c r="N749" s="130"/>
      <c r="O749" s="130"/>
      <c r="P749" s="131"/>
      <c r="Q749" s="131"/>
      <c r="R749" s="131"/>
      <c r="S749" s="131"/>
      <c r="T749" s="131"/>
      <c r="U749" s="121"/>
      <c r="V749" s="121"/>
      <c r="W749" s="121"/>
      <c r="X749" s="121"/>
      <c r="Y749" s="121"/>
      <c r="Z749" s="498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</row>
  </sheetData>
  <sheetProtection algorithmName="SHA-512" hashValue="CCQ3AuUfvXYpjRzhvRczpfT024diW0eWuLw6YXen8BE6lrGvQWs5udrA0QrC8a/y2DOaXO8vKEw7y/rgnNz49w==" saltValue="k2eBD5p8plWotlgxHERD8g==" spinCount="100000" sheet="1" objects="1" scenarios="1"/>
  <mergeCells count="7">
    <mergeCell ref="C1:E1"/>
    <mergeCell ref="Z67:Z71"/>
    <mergeCell ref="Z74:Z75"/>
    <mergeCell ref="Z76:Z79"/>
    <mergeCell ref="B268:G271"/>
    <mergeCell ref="Z151:AG151"/>
    <mergeCell ref="Z152:AG152"/>
  </mergeCells>
  <conditionalFormatting sqref="B1:B5 B61:B159 B161:B217 B223:B233">
    <cfRule type="duplicateValues" dxfId="52" priority="10"/>
  </conditionalFormatting>
  <conditionalFormatting sqref="B160">
    <cfRule type="duplicateValues" dxfId="51" priority="6"/>
  </conditionalFormatting>
  <conditionalFormatting sqref="B218:B222">
    <cfRule type="duplicateValues" dxfId="50" priority="3"/>
  </conditionalFormatting>
  <conditionalFormatting sqref="C2">
    <cfRule type="expression" dxfId="49" priority="133" stopIfTrue="1">
      <formula>$E$274&lt;&gt;"Solución Personalizada"</formula>
    </cfRule>
  </conditionalFormatting>
  <conditionalFormatting sqref="C3:C4">
    <cfRule type="expression" dxfId="48" priority="78" stopIfTrue="1">
      <formula>$E$274&lt;&gt;SP</formula>
    </cfRule>
  </conditionalFormatting>
  <conditionalFormatting sqref="C62 C197 C276:C282">
    <cfRule type="expression" dxfId="47" priority="134" stopIfTrue="1">
      <formula>$E$274&lt;&gt;SP</formula>
    </cfRule>
  </conditionalFormatting>
  <conditionalFormatting sqref="C65:C159">
    <cfRule type="expression" dxfId="46" priority="41" stopIfTrue="1">
      <formula>$E$274&lt;&gt;SP</formula>
    </cfRule>
  </conditionalFormatting>
  <conditionalFormatting sqref="C160">
    <cfRule type="expression" dxfId="45" priority="9" stopIfTrue="1">
      <formula>$E$213&lt;&gt;SP</formula>
    </cfRule>
  </conditionalFormatting>
  <conditionalFormatting sqref="C161:C171">
    <cfRule type="expression" dxfId="44" priority="45" stopIfTrue="1">
      <formula>$E$274&lt;&gt;SP</formula>
    </cfRule>
  </conditionalFormatting>
  <conditionalFormatting sqref="C217">
    <cfRule type="duplicateValues" dxfId="43" priority="2"/>
  </conditionalFormatting>
  <conditionalFormatting sqref="C218:C222">
    <cfRule type="duplicateValues" dxfId="42" priority="1"/>
  </conditionalFormatting>
  <conditionalFormatting sqref="C274">
    <cfRule type="expression" dxfId="41" priority="130" stopIfTrue="1">
      <formula>$E274="Solución personalizada"</formula>
    </cfRule>
  </conditionalFormatting>
  <conditionalFormatting sqref="E2">
    <cfRule type="expression" dxfId="40" priority="132" stopIfTrue="1">
      <formula>$E$274="Solución personalizada"</formula>
    </cfRule>
  </conditionalFormatting>
  <conditionalFormatting sqref="I62 I67:I71 J102:J106">
    <cfRule type="expression" dxfId="39" priority="101" stopIfTrue="1">
      <formula>#REF!="SLIM"</formula>
    </cfRule>
  </conditionalFormatting>
  <conditionalFormatting sqref="I74:I79">
    <cfRule type="expression" dxfId="38" priority="12" stopIfTrue="1">
      <formula>#REF!="SLIM"</formula>
    </cfRule>
  </conditionalFormatting>
  <conditionalFormatting sqref="I101:I106">
    <cfRule type="expression" dxfId="37" priority="103" stopIfTrue="1">
      <formula>#REF!="SLIM"</formula>
    </cfRule>
  </conditionalFormatting>
  <conditionalFormatting sqref="I109:I114">
    <cfRule type="expression" dxfId="36" priority="38" stopIfTrue="1">
      <formula>#REF!="SLIM"</formula>
    </cfRule>
  </conditionalFormatting>
  <conditionalFormatting sqref="I117:I122">
    <cfRule type="expression" dxfId="35" priority="33" stopIfTrue="1">
      <formula>#REF!="SLIM"</formula>
    </cfRule>
  </conditionalFormatting>
  <conditionalFormatting sqref="I125:I130">
    <cfRule type="expression" dxfId="34" priority="36" stopIfTrue="1">
      <formula>#REF!="SLIM"</formula>
    </cfRule>
  </conditionalFormatting>
  <conditionalFormatting sqref="I133:I138">
    <cfRule type="expression" dxfId="33" priority="30" stopIfTrue="1">
      <formula>#REF!="SLIM"</formula>
    </cfRule>
  </conditionalFormatting>
  <conditionalFormatting sqref="I141:I146">
    <cfRule type="expression" dxfId="32" priority="25" stopIfTrue="1">
      <formula>#REF!="SLIM"</formula>
    </cfRule>
  </conditionalFormatting>
  <conditionalFormatting sqref="I133:J133">
    <cfRule type="expression" dxfId="31" priority="95" stopIfTrue="1">
      <formula>#REF!="SLIM"</formula>
    </cfRule>
  </conditionalFormatting>
  <conditionalFormatting sqref="I142:J146">
    <cfRule type="expression" dxfId="30" priority="46" stopIfTrue="1">
      <formula>#REF!="SLIM"</formula>
    </cfRule>
  </conditionalFormatting>
  <conditionalFormatting sqref="I3:U4">
    <cfRule type="expression" dxfId="29" priority="77" stopIfTrue="1">
      <formula>#REF!="SLIM"</formula>
    </cfRule>
  </conditionalFormatting>
  <conditionalFormatting sqref="I62:U62 I65:U73 I99:U106 I197:U197 I279:U282">
    <cfRule type="expression" dxfId="28" priority="131" stopIfTrue="1">
      <formula>#REF!="SLIM"</formula>
    </cfRule>
  </conditionalFormatting>
  <conditionalFormatting sqref="I80:U100">
    <cfRule type="expression" dxfId="27" priority="40" stopIfTrue="1">
      <formula>#REF!="SLIM"</formula>
    </cfRule>
  </conditionalFormatting>
  <conditionalFormatting sqref="I107:U171">
    <cfRule type="expression" dxfId="26" priority="7" stopIfTrue="1">
      <formula>#REF!="SLIM"</formula>
    </cfRule>
  </conditionalFormatting>
  <conditionalFormatting sqref="I218:U222">
    <cfRule type="expression" dxfId="25" priority="4" stopIfTrue="1">
      <formula>#REF!="SLIM"</formula>
    </cfRule>
  </conditionalFormatting>
  <conditionalFormatting sqref="J134:J138">
    <cfRule type="expression" dxfId="24" priority="47" stopIfTrue="1">
      <formula>#REF!="SLIM"</formula>
    </cfRule>
  </conditionalFormatting>
  <conditionalFormatting sqref="J74:U79">
    <cfRule type="expression" dxfId="23" priority="128" stopIfTrue="1">
      <formula>#REF!="SLIM"</formula>
    </cfRule>
  </conditionalFormatting>
  <conditionalFormatting sqref="J110:U114">
    <cfRule type="expression" dxfId="22" priority="50" stopIfTrue="1">
      <formula>#REF!="SLIM"</formula>
    </cfRule>
  </conditionalFormatting>
  <conditionalFormatting sqref="K101:U106">
    <cfRule type="expression" dxfId="21" priority="124" stopIfTrue="1">
      <formula>#REF!="SLIM"</formula>
    </cfRule>
  </conditionalFormatting>
  <conditionalFormatting sqref="K133:U138">
    <cfRule type="expression" dxfId="20" priority="108" stopIfTrue="1">
      <formula>#REF!="SLIM"</formula>
    </cfRule>
  </conditionalFormatting>
  <conditionalFormatting sqref="K142:U142 J143:U146">
    <cfRule type="expression" dxfId="19" priority="104" stopIfTrue="1">
      <formula>#REF!="SLIM"</formula>
    </cfRule>
  </conditionalFormatting>
  <conditionalFormatting sqref="Z1">
    <cfRule type="cellIs" dxfId="18" priority="11" operator="equal">
      <formula>""</formula>
    </cfRule>
  </conditionalFormatting>
  <dataValidations count="39">
    <dataValidation type="list" allowBlank="1" showErrorMessage="1" promptTitle="PROVINCIA:" prompt="Seleccione la provincia donde se realizará la instalación." sqref="F76 F143 F127 F111 F197 F69 F103 F119 F135 F174 F61:F62" xr:uid="{00000000-0002-0000-0000-000000000000}">
      <formula1>$C$313:$C$362</formula1>
    </dataValidation>
    <dataValidation allowBlank="1" showErrorMessage="1" promptTitle="ACTIVIDAD:" prompt="Seleccione el tipo de actividad a que se dedica el peticionario del presupuesto" sqref="F264 F261 F257 F254 F245 F242 F75 F68 E227:E232 F77:F79 F102 F104:F106 F110 F112:F114 F118 F120:F122 F126 F128:F130 F134 F136:F138 F142 F144:F146 F62 F70:F71" xr:uid="{00000000-0002-0000-0000-000001000000}"/>
    <dataValidation type="list" allowBlank="1" showErrorMessage="1" promptTitle="ACTIVIDAD:" prompt="Seleccione el tipo de actividad a que se dedica el peticionario del presupuesto" sqref="F263 F197 F133 F125 F109 F67 F244 F256 F74 F141 F101 F117 F92:F95 F83 F85:F89" xr:uid="{00000000-0002-0000-0000-000002000000}">
      <formula1>$C$298:$C$302</formula1>
    </dataValidation>
    <dataValidation type="list" allowBlank="1" showInputMessage="1" showErrorMessage="1" sqref="E250" xr:uid="{00000000-0002-0000-0000-000003000000}">
      <formula1>$C$591:$C$609</formula1>
    </dataValidation>
    <dataValidation type="list" allowBlank="1" showInputMessage="1" showErrorMessage="1" promptTitle="ACTIVIDAD:" prompt="Seleccione el tipo de actividad a que se dedica el peticionario del presupuesto" sqref="P244:T244 P197:T197 P133:T133 P125:T125 P109:T109 P67:T67 P74:T74 P141:T141 P101:T101 P117:T117 P92:T95 P83:T83 P85:T89" xr:uid="{00000000-0002-0000-0000-000004000000}">
      <formula1>$C$298:$C$302</formula1>
    </dataValidation>
    <dataValidation type="list" allowBlank="1" showInputMessage="1" showErrorMessage="1" sqref="E236" xr:uid="{00000000-0002-0000-0000-000005000000}">
      <formula1>$C$569:$C$588</formula1>
    </dataValidation>
    <dataValidation type="list" allowBlank="1" showInputMessage="1" showErrorMessage="1" promptTitle="PROVINCIA:" prompt="Seleccione la provincia donde se realizará la instalación." sqref="P76:T76 P143:T143 P127:T127 P111:T111 P69:T69 P103:T103 P119:T119 P135:T135" xr:uid="{00000000-0002-0000-0000-000006000000}">
      <formula1>$V$339:$V$438</formula1>
    </dataValidation>
    <dataValidation allowBlank="1" showErrorMessage="1" promptTitle="COMERCIAL:" prompt="Seleccione comercial encargado" sqref="G92:G94" xr:uid="{00000000-0002-0000-0000-000007000000}"/>
    <dataValidation type="list" allowBlank="1" showErrorMessage="1" promptTitle="PROVINCIA:" prompt="Seleccione la provincia donde se realizará la instalación." sqref="E76 E69 E61" xr:uid="{00000000-0002-0000-0000-000008000000}">
      <formula1>$C$312:$C$368</formula1>
    </dataValidation>
    <dataValidation type="list" allowBlank="1" showInputMessage="1" showErrorMessage="1" sqref="F274" xr:uid="{00000000-0002-0000-0000-000009000000}">
      <formula1>#REF!</formula1>
    </dataValidation>
    <dataValidation type="list" allowBlank="1" showInputMessage="1" showErrorMessage="1" sqref="C279" xr:uid="{00000000-0002-0000-0000-00000A000000}">
      <formula1>$C$527:$C$538</formula1>
    </dataValidation>
    <dataValidation type="list" allowBlank="1" showInputMessage="1" showErrorMessage="1" sqref="C278" xr:uid="{00000000-0002-0000-0000-00000B000000}">
      <formula1>$C$513:$C$524</formula1>
    </dataValidation>
    <dataValidation type="list" allowBlank="1" showInputMessage="1" showErrorMessage="1" sqref="C98:C152 C169:C171 C280:C282 E88 C91 C4 C62 C65:C83" xr:uid="{00000000-0002-0000-0000-00000C000000}">
      <formula1>$C$288:$C$290</formula1>
    </dataValidation>
    <dataValidation type="list" allowBlank="1" showInputMessage="1" showErrorMessage="1" sqref="C276" xr:uid="{00000000-0002-0000-0000-00000D000000}">
      <formula1>$C$284:$C$285</formula1>
    </dataValidation>
    <dataValidation type="list" allowBlank="1" showInputMessage="1" showErrorMessage="1" sqref="C277" xr:uid="{00000000-0002-0000-0000-00000E000000}">
      <formula1>$C$499:$C$510</formula1>
    </dataValidation>
    <dataValidation type="list" allowBlank="1" showInputMessage="1" showErrorMessage="1" sqref="E274" xr:uid="{00000000-0002-0000-0000-00000F000000}">
      <formula1>$C$613:$C$624</formula1>
    </dataValidation>
    <dataValidation type="list" allowBlank="1" showInputMessage="1" showErrorMessage="1" sqref="E85" xr:uid="{00000000-0002-0000-0000-000010000000}">
      <formula1>$C$627:$C$646</formula1>
    </dataValidation>
    <dataValidation type="list" allowBlank="1" showInputMessage="1" showErrorMessage="1" sqref="E141 E85 E109 J67 E133 E101 E117 E125" xr:uid="{00000000-0002-0000-0000-000011000000}">
      <formula1>$C$299:$C$308</formula1>
    </dataValidation>
    <dataValidation type="list" allowBlank="1" showInputMessage="1" showErrorMessage="1" sqref="E84" xr:uid="{00000000-0002-0000-0000-000012000000}">
      <formula1>$C$627:$C$657</formula1>
    </dataValidation>
    <dataValidation allowBlank="1" showErrorMessage="1" promptTitle="Ciudad:" prompt="Seleccione proximidad a ciudad" sqref="F175 F153 F155 F222" xr:uid="{00000000-0002-0000-0000-000013000000}"/>
    <dataValidation type="list" allowBlank="1" showInputMessage="1" showErrorMessage="1" sqref="E153 E155" xr:uid="{00000000-0002-0000-0000-000014000000}">
      <formula1>$C$723:$C$725</formula1>
    </dataValidation>
    <dataValidation type="list" allowBlank="1" showErrorMessage="1" promptTitle="EDIFICACIÓN" prompt="Seleccione tipo de edificio" sqref="E153 E155" xr:uid="{00000000-0002-0000-0000-000015000000}">
      <formula1>$C$723:$C$725</formula1>
    </dataValidation>
    <dataValidation type="list" allowBlank="1" showInputMessage="1" showErrorMessage="1" sqref="E156" xr:uid="{00000000-0002-0000-0000-000016000000}">
      <formula1>$C$728:$C$731</formula1>
    </dataValidation>
    <dataValidation type="list" allowBlank="1" showInputMessage="1" showErrorMessage="1" sqref="E162" xr:uid="{00000000-0002-0000-0000-000017000000}">
      <formula1>$C$735:$C$745</formula1>
    </dataValidation>
    <dataValidation type="list" allowBlank="1" showErrorMessage="1" promptTitle="EDIFICACIÓN" prompt="Seleccione tipo de edificio" sqref="E175" xr:uid="{00000000-0002-0000-0000-000018000000}">
      <formula1>$C$457:$C$479</formula1>
    </dataValidation>
    <dataValidation type="list" allowBlank="1" showInputMessage="1" showErrorMessage="1" sqref="E86 E67 E74" xr:uid="{00000000-0002-0000-0000-000019000000}">
      <formula1>$C$299:$C$310</formula1>
    </dataValidation>
    <dataValidation type="list" allowBlank="1" showInputMessage="1" showErrorMessage="1" sqref="E89" xr:uid="{00000000-0002-0000-0000-00001A000000}">
      <formula1>$C$709:$C$719</formula1>
    </dataValidation>
    <dataValidation type="list" allowBlank="1" showInputMessage="1" showErrorMessage="1" sqref="E177" xr:uid="{00000000-0002-0000-0000-00001B000000}">
      <formula1>$I$177:$X$177</formula1>
    </dataValidation>
    <dataValidation type="list" allowBlank="1" showInputMessage="1" showErrorMessage="1" sqref="E178" xr:uid="{00000000-0002-0000-0000-00001C000000}">
      <formula1>$I$178:$N$178</formula1>
    </dataValidation>
    <dataValidation type="list" allowBlank="1" showInputMessage="1" showErrorMessage="1" sqref="E192" xr:uid="{00000000-0002-0000-0000-00001D000000}">
      <formula1>$I$192:$P$192</formula1>
    </dataValidation>
    <dataValidation type="list" allowBlank="1" showInputMessage="1" showErrorMessage="1" sqref="E196" xr:uid="{00000000-0002-0000-0000-00001E000000}">
      <formula1>$I$196:$K$196</formula1>
    </dataValidation>
    <dataValidation type="list" allowBlank="1" showInputMessage="1" showErrorMessage="1" sqref="E176" xr:uid="{00000000-0002-0000-0000-00001F000000}">
      <formula1>$I$176:$J$176</formula1>
    </dataValidation>
    <dataValidation type="list" allowBlank="1" showInputMessage="1" showErrorMessage="1" sqref="E154" xr:uid="{00000000-0002-0000-0000-000020000000}">
      <formula1>$C$288:$C$291</formula1>
    </dataValidation>
    <dataValidation type="list" allowBlank="1" showInputMessage="1" showErrorMessage="1" sqref="E151:E152 E157:E161 E163:E166" xr:uid="{00000000-0002-0000-0000-000021000000}">
      <formula1>$C$294:$C$295</formula1>
    </dataValidation>
    <dataValidation allowBlank="1" showErrorMessage="1" promptTitle="PROVINCIA:" prompt="Seleccione la provincia donde se realizará la instalación." sqref="E62" xr:uid="{00000000-0002-0000-0000-000022000000}"/>
    <dataValidation type="list" allowBlank="1" showInputMessage="1" showErrorMessage="1" sqref="C160 C218:C221" xr:uid="{00000000-0002-0000-0000-000023000000}">
      <formula1>$C$232:$C$234</formula1>
    </dataValidation>
    <dataValidation type="list" allowBlank="1" showInputMessage="1" showErrorMessage="1" sqref="E220" xr:uid="{00000000-0002-0000-0000-000024000000}">
      <formula1>$C$694:$C$697</formula1>
    </dataValidation>
    <dataValidation allowBlank="1" showErrorMessage="1" promptTitle="EDIFICACIÓN" prompt="Seleccione tipo de edificio" sqref="E222" xr:uid="{00000000-0002-0000-0000-000025000000}"/>
    <dataValidation type="list" allowBlank="1" showInputMessage="1" showErrorMessage="1" sqref="E222" xr:uid="{00000000-0002-0000-0000-000026000000}">
      <formula1>$C$667:$C$669</formula1>
    </dataValidation>
  </dataValidations>
  <hyperlinks>
    <hyperlink ref="J62" r:id="rId1" display="tecnico.es@giacomini.com" xr:uid="{00000000-0004-0000-0000-000000000000}"/>
    <hyperlink ref="E106" r:id="rId2" display="sergio.espineira@giacomini.com" xr:uid="{00000000-0004-0000-0000-000001000000}"/>
    <hyperlink ref="E146" r:id="rId3" display="sergio.espineira@giacomini.com" xr:uid="{00000000-0004-0000-0000-000002000000}"/>
  </hyperlinks>
  <printOptions horizontalCentered="1"/>
  <pageMargins left="0.15748031496062992" right="0.19685039370078741" top="0.98425196850393704" bottom="0.98425196850393704" header="0.51181102362204722" footer="0.51181102362204722"/>
  <pageSetup paperSize="9" scale="60" orientation="portrait" horizontalDpi="360" r:id="rId4"/>
  <headerFooter alignWithMargins="0">
    <oddFooter>&amp;C &amp;R&amp;A - &amp;P di &amp;N</oddFooter>
  </headerFooter>
  <drawing r:id="rId5"/>
  <legacyDrawing r:id="rId6"/>
  <controls>
    <mc:AlternateContent xmlns:mc="http://schemas.openxmlformats.org/markup-compatibility/2006">
      <mc:Choice Requires="x14">
        <control shapeId="16386" r:id="rId7" name="CommandButton1">
          <controlPr defaultSize="0" autoLine="0" autoPict="0" r:id="rId8">
            <anchor moveWithCells="1" sizeWithCells="1">
              <from>
                <xdr:col>25</xdr:col>
                <xdr:colOff>533400</xdr:colOff>
                <xdr:row>81</xdr:row>
                <xdr:rowOff>38100</xdr:rowOff>
              </from>
              <to>
                <xdr:col>25</xdr:col>
                <xdr:colOff>1628775</xdr:colOff>
                <xdr:row>83</xdr:row>
                <xdr:rowOff>76200</xdr:rowOff>
              </to>
            </anchor>
          </controlPr>
        </control>
      </mc:Choice>
      <mc:Fallback>
        <control shapeId="16386" r:id="rId7" name="CommandButton1"/>
      </mc:Fallback>
    </mc:AlternateContent>
    <mc:AlternateContent xmlns:mc="http://schemas.openxmlformats.org/markup-compatibility/2006">
      <mc:Choice Requires="x14">
        <control shapeId="16385" r:id="rId9" name="CommandButton3">
          <controlPr defaultSize="0" print="0" autoLine="0" autoPict="0" r:id="rId10">
            <anchor moveWithCells="1" sizeWithCells="1">
              <from>
                <xdr:col>6</xdr:col>
                <xdr:colOff>438150</xdr:colOff>
                <xdr:row>266</xdr:row>
                <xdr:rowOff>0</xdr:rowOff>
              </from>
              <to>
                <xdr:col>6</xdr:col>
                <xdr:colOff>838200</xdr:colOff>
                <xdr:row>266</xdr:row>
                <xdr:rowOff>0</xdr:rowOff>
              </to>
            </anchor>
          </controlPr>
        </control>
      </mc:Choice>
      <mc:Fallback>
        <control shapeId="16385" r:id="rId9" name="CommandButton3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27000000}">
          <x14:formula1>
            <xm:f>Datos_Avanzados!$C$850:$C$855</xm:f>
          </x14:formula1>
          <xm:sqref>E735:E745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outlinePr summaryBelow="0"/>
    <pageSetUpPr autoPageBreaks="0"/>
  </sheetPr>
  <dimension ref="A1:AZ1125"/>
  <sheetViews>
    <sheetView showZeros="0" zoomScale="130" zoomScaleNormal="130" workbookViewId="0">
      <pane xSplit="11" ySplit="18" topLeftCell="L19" activePane="bottomRight" state="frozen"/>
      <selection pane="topRight" activeCell="L1" sqref="L1"/>
      <selection pane="bottomLeft" activeCell="A19" sqref="A19"/>
      <selection pane="bottomRight" activeCell="J20" sqref="J20"/>
    </sheetView>
  </sheetViews>
  <sheetFormatPr baseColWidth="10" defaultColWidth="4.7109375" defaultRowHeight="12.75" outlineLevelRow="1" outlineLevelCol="1" x14ac:dyDescent="0.2"/>
  <cols>
    <col min="1" max="1" width="6.28515625" style="293" hidden="1" customWidth="1"/>
    <col min="2" max="2" width="2.42578125" style="358" hidden="1" customWidth="1"/>
    <col min="3" max="3" width="4.42578125" style="303" customWidth="1"/>
    <col min="4" max="4" width="10.7109375" style="293" customWidth="1" outlineLevel="1"/>
    <col min="5" max="5" width="9.42578125" style="293" customWidth="1"/>
    <col min="6" max="6" width="12.28515625" style="293" customWidth="1" outlineLevel="1"/>
    <col min="7" max="7" width="10.42578125" style="293" customWidth="1" outlineLevel="1"/>
    <col min="8" max="8" width="2" style="303" customWidth="1" outlineLevel="1"/>
    <col min="9" max="9" width="11.42578125" style="293" customWidth="1" outlineLevel="1"/>
    <col min="10" max="10" width="34.28515625" style="293" customWidth="1"/>
    <col min="11" max="11" width="13.28515625" style="293" customWidth="1"/>
    <col min="12" max="12" width="2" style="303" customWidth="1"/>
    <col min="13" max="13" width="9.7109375" style="293" customWidth="1" outlineLevel="1"/>
    <col min="14" max="14" width="10.28515625" style="293" customWidth="1" outlineLevel="1"/>
    <col min="15" max="16" width="16.42578125" style="293" customWidth="1" outlineLevel="1"/>
    <col min="17" max="17" width="2" style="303" customWidth="1" outlineLevel="1"/>
    <col min="18" max="20" width="16.42578125" style="293" customWidth="1" outlineLevel="1"/>
    <col min="21" max="21" width="2" style="303" customWidth="1" outlineLevel="1"/>
    <col min="22" max="22" width="9.7109375" style="293" customWidth="1" outlineLevel="1"/>
    <col min="23" max="23" width="10.28515625" style="293" customWidth="1" outlineLevel="1"/>
    <col min="24" max="24" width="16.42578125" style="293" customWidth="1" outlineLevel="1"/>
    <col min="25" max="25" width="2" style="303" customWidth="1" outlineLevel="1"/>
    <col min="26" max="26" width="16.7109375" style="293" customWidth="1" outlineLevel="1"/>
    <col min="27" max="28" width="14.28515625" style="293" customWidth="1" outlineLevel="1"/>
    <col min="29" max="29" width="2" style="585" customWidth="1" outlineLevel="1"/>
    <col min="30" max="30" width="13.42578125" style="573" customWidth="1" outlineLevel="1"/>
    <col min="31" max="31" width="14.28515625" style="573" customWidth="1" outlineLevel="1"/>
    <col min="32" max="32" width="27.42578125" style="573" customWidth="1" outlineLevel="1"/>
    <col min="33" max="33" width="15" style="573" customWidth="1" outlineLevel="1"/>
    <col min="34" max="40" width="2" style="303" customWidth="1" outlineLevel="1"/>
    <col min="41" max="41" width="2.140625" style="303" customWidth="1" outlineLevel="1"/>
    <col min="42" max="44" width="2" style="303" customWidth="1" outlineLevel="1"/>
    <col min="45" max="45" width="4.7109375" style="293" customWidth="1"/>
    <col min="46" max="52" width="4.7109375" style="293" hidden="1" customWidth="1"/>
    <col min="53" max="16384" width="4.7109375" style="293"/>
  </cols>
  <sheetData>
    <row r="1" spans="1:51" s="294" customFormat="1" ht="8.1" customHeight="1" x14ac:dyDescent="0.2">
      <c r="A1" s="290"/>
      <c r="B1" s="291"/>
      <c r="C1" s="295"/>
      <c r="D1" s="295"/>
      <c r="E1" s="295"/>
      <c r="F1" s="295"/>
      <c r="G1" s="295"/>
      <c r="H1" s="296"/>
      <c r="I1" s="296"/>
      <c r="J1" s="296"/>
      <c r="K1" s="296"/>
      <c r="L1" s="296"/>
      <c r="M1" s="454"/>
      <c r="N1" s="454"/>
      <c r="O1" s="296"/>
      <c r="P1" s="296"/>
      <c r="Q1" s="296"/>
      <c r="R1" s="296"/>
      <c r="S1" s="296"/>
      <c r="T1" s="296"/>
      <c r="U1" s="296"/>
      <c r="V1" s="454"/>
      <c r="W1" s="454"/>
      <c r="X1" s="296"/>
      <c r="Y1" s="296"/>
      <c r="Z1" s="296"/>
      <c r="AA1" s="296"/>
      <c r="AB1" s="296"/>
      <c r="AC1" s="568"/>
      <c r="AD1" s="568"/>
      <c r="AE1" s="568"/>
      <c r="AF1" s="568"/>
      <c r="AG1" s="568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</row>
    <row r="2" spans="1:51" ht="24.75" customHeight="1" x14ac:dyDescent="0.2">
      <c r="A2" s="292"/>
      <c r="B2" s="457">
        <v>0</v>
      </c>
      <c r="C2" s="295"/>
      <c r="D2" s="296"/>
      <c r="E2" s="297"/>
      <c r="F2" s="296"/>
      <c r="G2" s="296"/>
      <c r="H2" s="295"/>
      <c r="I2" s="641" t="s">
        <v>1159</v>
      </c>
      <c r="J2" s="641"/>
      <c r="K2" s="298"/>
      <c r="L2" s="298"/>
      <c r="M2" s="643" t="str">
        <f>IF(M10=M323,"",IF(SUM(M19:M320)=SUM(M324:M343),"","Si asignas circuitos, debes hacerlo en todos"))&amp;IF(V10=V323,"",IF(SUM(V19:V320)=SUM(V324:V343),"","
Faltan circuitos detecho por asignar manualmente"))</f>
        <v/>
      </c>
      <c r="N2" s="643"/>
      <c r="O2" s="643"/>
      <c r="P2" s="643"/>
      <c r="Q2" s="298"/>
      <c r="R2" s="458"/>
      <c r="S2" s="458"/>
      <c r="T2" s="458"/>
      <c r="U2" s="298"/>
      <c r="V2" s="458"/>
      <c r="W2" s="458"/>
      <c r="X2" s="458"/>
      <c r="Y2" s="298"/>
      <c r="Z2" s="292"/>
      <c r="AA2" s="292"/>
      <c r="AB2" s="292"/>
      <c r="AC2" s="569"/>
      <c r="AD2" s="570"/>
      <c r="AE2" s="570"/>
      <c r="AF2" s="570"/>
      <c r="AG2" s="570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</row>
    <row r="3" spans="1:51" ht="52.9" customHeight="1" x14ac:dyDescent="0.2">
      <c r="A3" s="292"/>
      <c r="B3" s="457"/>
      <c r="C3" s="295"/>
      <c r="D3" s="642" t="s">
        <v>1158</v>
      </c>
      <c r="E3" s="642"/>
      <c r="F3" s="642"/>
      <c r="G3" s="642"/>
      <c r="H3" s="295"/>
      <c r="I3" s="641"/>
      <c r="J3" s="641"/>
      <c r="K3" s="644" t="str">
        <f>IF(MAX(K19:K320)&gt;40,"MAX 40m2","")</f>
        <v/>
      </c>
      <c r="L3" s="295"/>
      <c r="M3" s="640" t="s">
        <v>1161</v>
      </c>
      <c r="N3" s="640"/>
      <c r="O3" s="640"/>
      <c r="P3" s="640"/>
      <c r="Q3" s="295"/>
      <c r="R3" s="640" t="s">
        <v>1162</v>
      </c>
      <c r="S3" s="640"/>
      <c r="T3" s="640"/>
      <c r="U3" s="640"/>
      <c r="V3" s="640" t="s">
        <v>1162</v>
      </c>
      <c r="W3" s="640"/>
      <c r="X3" s="640"/>
      <c r="Y3" s="640"/>
      <c r="Z3" s="640" t="s">
        <v>1163</v>
      </c>
      <c r="AA3" s="640"/>
      <c r="AB3" s="640"/>
      <c r="AC3" s="640"/>
      <c r="AD3" s="640" t="s">
        <v>1164</v>
      </c>
      <c r="AE3" s="640"/>
      <c r="AF3" s="640"/>
      <c r="AG3" s="640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</row>
    <row r="4" spans="1:51" ht="10.9" customHeight="1" thickBot="1" x14ac:dyDescent="0.25">
      <c r="A4" s="292"/>
      <c r="B4" s="457"/>
      <c r="C4" s="295"/>
      <c r="D4" s="296"/>
      <c r="E4" s="299"/>
      <c r="F4" s="296"/>
      <c r="G4" s="296"/>
      <c r="H4" s="295"/>
      <c r="I4" s="296"/>
      <c r="J4" s="299"/>
      <c r="K4" s="644"/>
      <c r="L4" s="295"/>
      <c r="M4" s="458"/>
      <c r="N4" s="458"/>
      <c r="O4" s="458"/>
      <c r="P4" s="451"/>
      <c r="Q4" s="295"/>
      <c r="R4" s="458"/>
      <c r="S4" s="458"/>
      <c r="T4" s="458"/>
      <c r="U4" s="295"/>
      <c r="V4" s="458"/>
      <c r="W4" s="458"/>
      <c r="X4" s="458"/>
      <c r="Y4" s="295"/>
      <c r="Z4" s="292"/>
      <c r="AA4" s="292"/>
      <c r="AB4" s="292"/>
      <c r="AC4" s="571"/>
      <c r="AD4" s="570"/>
      <c r="AE4" s="570"/>
      <c r="AF4" s="570"/>
      <c r="AG4" s="570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</row>
    <row r="5" spans="1:51" ht="15.75" customHeight="1" thickTop="1" thickBot="1" x14ac:dyDescent="0.25">
      <c r="A5" s="292"/>
      <c r="B5" s="457"/>
      <c r="C5" s="300"/>
      <c r="D5" s="300" t="s">
        <v>915</v>
      </c>
      <c r="E5" s="300"/>
      <c r="F5" s="302"/>
      <c r="G5" s="302"/>
      <c r="H5" s="301"/>
      <c r="I5" s="300" t="s">
        <v>358</v>
      </c>
      <c r="J5" s="300"/>
      <c r="K5" s="645"/>
      <c r="L5" s="301"/>
      <c r="M5" s="300" t="s">
        <v>1150</v>
      </c>
      <c r="N5" s="458"/>
      <c r="O5" s="300"/>
      <c r="P5" s="451"/>
      <c r="Q5" s="301"/>
      <c r="R5" s="300"/>
      <c r="S5" s="300"/>
      <c r="T5" s="300"/>
      <c r="U5" s="301"/>
      <c r="V5" s="459"/>
      <c r="W5" s="458"/>
      <c r="X5" s="300"/>
      <c r="Y5" s="301"/>
      <c r="AA5" s="454"/>
      <c r="AB5" s="454"/>
      <c r="AC5" s="572"/>
      <c r="AE5" s="574"/>
      <c r="AF5" s="574"/>
      <c r="AG5" s="574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</row>
    <row r="6" spans="1:51" s="308" customFormat="1" ht="7.15" customHeight="1" thickTop="1" thickBot="1" x14ac:dyDescent="0.25">
      <c r="A6" s="304"/>
      <c r="B6" s="457"/>
      <c r="C6" s="305"/>
      <c r="D6" s="306"/>
      <c r="E6" s="307"/>
      <c r="F6" s="306"/>
      <c r="G6" s="306"/>
      <c r="H6" s="305"/>
      <c r="I6" s="306"/>
      <c r="J6" s="307"/>
      <c r="K6" s="307"/>
      <c r="L6" s="305"/>
      <c r="M6" s="436"/>
      <c r="N6" s="436"/>
      <c r="O6" s="436"/>
      <c r="P6" s="436"/>
      <c r="Q6" s="305"/>
      <c r="R6" s="436"/>
      <c r="S6" s="436"/>
      <c r="T6" s="436"/>
      <c r="U6" s="305"/>
      <c r="V6" s="436"/>
      <c r="W6" s="436"/>
      <c r="X6" s="436"/>
      <c r="Y6" s="305"/>
      <c r="Z6" s="461"/>
      <c r="AA6" s="462"/>
      <c r="AB6" s="462"/>
      <c r="AC6" s="575"/>
      <c r="AD6" s="576"/>
      <c r="AE6" s="577"/>
      <c r="AF6" s="577"/>
      <c r="AG6" s="577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</row>
    <row r="7" spans="1:51" s="312" customFormat="1" ht="17.45" customHeight="1" thickTop="1" thickBot="1" x14ac:dyDescent="0.25">
      <c r="A7" s="309"/>
      <c r="B7" s="457"/>
      <c r="C7" s="310"/>
      <c r="D7" s="637" t="s">
        <v>359</v>
      </c>
      <c r="E7" s="637" t="s">
        <v>360</v>
      </c>
      <c r="F7" s="637" t="s">
        <v>391</v>
      </c>
      <c r="G7" s="637" t="s">
        <v>916</v>
      </c>
      <c r="H7" s="310"/>
      <c r="I7" s="637" t="s">
        <v>361</v>
      </c>
      <c r="J7" s="637" t="s">
        <v>362</v>
      </c>
      <c r="K7" s="311"/>
      <c r="L7" s="310"/>
      <c r="M7" s="628" t="s">
        <v>921</v>
      </c>
      <c r="N7" s="628"/>
      <c r="O7" s="629"/>
      <c r="P7" s="634" t="s">
        <v>919</v>
      </c>
      <c r="Q7" s="310"/>
      <c r="R7" s="628" t="s">
        <v>1018</v>
      </c>
      <c r="S7" s="628"/>
      <c r="T7" s="629"/>
      <c r="U7" s="310"/>
      <c r="V7" s="628" t="s">
        <v>920</v>
      </c>
      <c r="W7" s="628"/>
      <c r="X7" s="629"/>
      <c r="Y7" s="310"/>
      <c r="Z7" s="635" t="s">
        <v>1022</v>
      </c>
      <c r="AA7" s="636"/>
      <c r="AB7" s="636"/>
      <c r="AC7" s="578"/>
      <c r="AD7" s="632" t="s">
        <v>1152</v>
      </c>
      <c r="AE7" s="633"/>
      <c r="AF7" s="633"/>
      <c r="AG7" s="633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</row>
    <row r="8" spans="1:51" s="312" customFormat="1" ht="31.15" customHeight="1" thickTop="1" thickBot="1" x14ac:dyDescent="0.25">
      <c r="A8" s="309"/>
      <c r="B8" s="457"/>
      <c r="C8" s="310"/>
      <c r="D8" s="638"/>
      <c r="E8" s="638"/>
      <c r="F8" s="638"/>
      <c r="G8" s="638"/>
      <c r="H8" s="310"/>
      <c r="I8" s="638"/>
      <c r="J8" s="638"/>
      <c r="K8" s="311" t="s">
        <v>393</v>
      </c>
      <c r="L8" s="310"/>
      <c r="M8" s="626" t="s">
        <v>918</v>
      </c>
      <c r="N8" s="626" t="s">
        <v>917</v>
      </c>
      <c r="O8" s="626" t="s">
        <v>914</v>
      </c>
      <c r="P8" s="634"/>
      <c r="Q8" s="310"/>
      <c r="R8" s="626" t="s">
        <v>922</v>
      </c>
      <c r="S8" s="626" t="s">
        <v>182</v>
      </c>
      <c r="T8" s="626" t="s">
        <v>923</v>
      </c>
      <c r="U8" s="310"/>
      <c r="V8" s="626" t="s">
        <v>918</v>
      </c>
      <c r="W8" s="626" t="s">
        <v>917</v>
      </c>
      <c r="X8" s="626" t="s">
        <v>914</v>
      </c>
      <c r="Y8" s="310"/>
      <c r="Z8" s="463" t="s">
        <v>1019</v>
      </c>
      <c r="AA8" s="463" t="s">
        <v>1020</v>
      </c>
      <c r="AB8" s="463" t="s">
        <v>1021</v>
      </c>
      <c r="AC8" s="578"/>
      <c r="AD8" s="630" t="s">
        <v>1153</v>
      </c>
      <c r="AE8" s="630" t="s">
        <v>1154</v>
      </c>
      <c r="AF8" s="630" t="s">
        <v>303</v>
      </c>
      <c r="AG8" s="630" t="s">
        <v>1165</v>
      </c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</row>
    <row r="9" spans="1:51" s="312" customFormat="1" ht="24.6" customHeight="1" thickTop="1" thickBot="1" x14ac:dyDescent="0.25">
      <c r="A9" s="309"/>
      <c r="B9" s="457"/>
      <c r="C9" s="310"/>
      <c r="D9" s="638"/>
      <c r="E9" s="638"/>
      <c r="F9" s="638"/>
      <c r="G9" s="456">
        <v>1</v>
      </c>
      <c r="H9" s="310"/>
      <c r="I9" s="638"/>
      <c r="J9" s="638"/>
      <c r="K9" s="313" t="s">
        <v>363</v>
      </c>
      <c r="L9" s="310"/>
      <c r="M9" s="627"/>
      <c r="N9" s="627"/>
      <c r="O9" s="627"/>
      <c r="P9" s="634"/>
      <c r="Q9" s="310"/>
      <c r="R9" s="627"/>
      <c r="S9" s="627"/>
      <c r="T9" s="627"/>
      <c r="U9" s="310"/>
      <c r="V9" s="627"/>
      <c r="W9" s="627"/>
      <c r="X9" s="627"/>
      <c r="Y9" s="310"/>
      <c r="Z9" s="464" t="s">
        <v>851</v>
      </c>
      <c r="AA9" s="464" t="s">
        <v>851</v>
      </c>
      <c r="AB9" s="464" t="s">
        <v>851</v>
      </c>
      <c r="AC9" s="578"/>
      <c r="AD9" s="631"/>
      <c r="AE9" s="631"/>
      <c r="AF9" s="631"/>
      <c r="AG9" s="631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W9" s="471" t="s">
        <v>1023</v>
      </c>
      <c r="AX9" s="471" t="s">
        <v>182</v>
      </c>
      <c r="AY9" s="471" t="s">
        <v>1024</v>
      </c>
    </row>
    <row r="10" spans="1:51" s="317" customFormat="1" ht="29.25" customHeight="1" collapsed="1" thickTop="1" thickBot="1" x14ac:dyDescent="0.25">
      <c r="A10" s="315"/>
      <c r="B10" s="457"/>
      <c r="C10" s="316"/>
      <c r="D10" s="639"/>
      <c r="E10" s="639"/>
      <c r="F10" s="639"/>
      <c r="G10" s="314">
        <f>SUM(G19:G320)</f>
        <v>0</v>
      </c>
      <c r="H10" s="316"/>
      <c r="I10" s="639"/>
      <c r="J10" s="639"/>
      <c r="K10" s="314">
        <f>SUM(K19:K320)</f>
        <v>0</v>
      </c>
      <c r="L10" s="316"/>
      <c r="M10" s="448">
        <f>SUM(M19:M320)</f>
        <v>0</v>
      </c>
      <c r="N10" s="452"/>
      <c r="O10" s="603" t="str">
        <f>IF(M10=M323,"",IF(SUM(M19:M320)=SUM(M324:M343),"¡Eso es!","… si, todos..."))</f>
        <v/>
      </c>
      <c r="P10" s="448" t="s">
        <v>1160</v>
      </c>
      <c r="Q10" s="316"/>
      <c r="R10" s="448" t="s">
        <v>1160</v>
      </c>
      <c r="S10" s="448" t="s">
        <v>1160</v>
      </c>
      <c r="T10" s="448" t="s">
        <v>1160</v>
      </c>
      <c r="U10" s="316"/>
      <c r="V10" s="448">
        <f>SUM(V19:V320)</f>
        <v>0</v>
      </c>
      <c r="W10" s="452"/>
      <c r="X10" s="437" t="str">
        <f>IF(V10=V323,"",IF(SUM(V19:V320)=SUM(V324:V343),"","Faltan circuitos por asignar manualmente"))</f>
        <v/>
      </c>
      <c r="Y10" s="316"/>
      <c r="Z10" s="465">
        <f>SUMPRODUCT(Z19:Z320,$AV$19:$AV$320)</f>
        <v>0</v>
      </c>
      <c r="AA10" s="465">
        <f>SUMPRODUCT(AA19:AA320,$AV$19:$AV$320)</f>
        <v>0</v>
      </c>
      <c r="AB10" s="465">
        <f>SUMPRODUCT(AB19:AB320,$AV$19:$AV$320)</f>
        <v>0</v>
      </c>
      <c r="AC10" s="579"/>
      <c r="AD10" s="580"/>
      <c r="AE10" s="580"/>
      <c r="AF10" s="580"/>
      <c r="AG10" s="580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W10" s="471">
        <f>MAX(AW18:AW320)</f>
        <v>0</v>
      </c>
      <c r="AX10" s="471">
        <f>MAX(AX18:AX320)</f>
        <v>0</v>
      </c>
      <c r="AY10" s="471">
        <f>MAX(AY18:AY320)</f>
        <v>0</v>
      </c>
    </row>
    <row r="11" spans="1:51" s="323" customFormat="1" ht="21" hidden="1" customHeight="1" outlineLevel="1" thickTop="1" x14ac:dyDescent="0.2">
      <c r="A11" s="318"/>
      <c r="B11" s="319"/>
      <c r="C11" s="320"/>
      <c r="D11" s="321" t="s">
        <v>364</v>
      </c>
      <c r="E11" s="321"/>
      <c r="F11" s="321"/>
      <c r="G11" s="321"/>
      <c r="H11" s="320"/>
      <c r="I11" s="321"/>
      <c r="J11" s="321"/>
      <c r="K11" s="322"/>
      <c r="L11" s="320"/>
      <c r="M11" s="449"/>
      <c r="N11" s="453"/>
      <c r="O11" s="438"/>
      <c r="P11" s="449"/>
      <c r="Q11" s="316"/>
      <c r="R11" s="438"/>
      <c r="S11" s="438"/>
      <c r="T11" s="438"/>
      <c r="U11" s="316"/>
      <c r="V11" s="449"/>
      <c r="W11" s="453"/>
      <c r="X11" s="438"/>
      <c r="Y11" s="316"/>
      <c r="Z11" s="322"/>
      <c r="AA11" s="322"/>
      <c r="AB11" s="322"/>
      <c r="AC11" s="579"/>
      <c r="AD11" s="581"/>
      <c r="AE11" s="581"/>
      <c r="AF11" s="581"/>
      <c r="AG11" s="581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</row>
    <row r="12" spans="1:51" s="323" customFormat="1" ht="21" hidden="1" customHeight="1" outlineLevel="1" x14ac:dyDescent="0.2">
      <c r="A12" s="318"/>
      <c r="B12" s="319"/>
      <c r="C12" s="320"/>
      <c r="D12" s="321" t="s">
        <v>365</v>
      </c>
      <c r="E12" s="321"/>
      <c r="F12" s="321"/>
      <c r="G12" s="321"/>
      <c r="H12" s="320"/>
      <c r="I12" s="321"/>
      <c r="J12" s="321"/>
      <c r="K12" s="322"/>
      <c r="L12" s="320"/>
      <c r="M12" s="449"/>
      <c r="N12" s="453"/>
      <c r="O12" s="438"/>
      <c r="P12" s="449"/>
      <c r="Q12" s="316"/>
      <c r="R12" s="438"/>
      <c r="S12" s="438"/>
      <c r="T12" s="438"/>
      <c r="U12" s="316"/>
      <c r="V12" s="449"/>
      <c r="W12" s="453"/>
      <c r="X12" s="438"/>
      <c r="Y12" s="316"/>
      <c r="Z12" s="322"/>
      <c r="AA12" s="322"/>
      <c r="AB12" s="322"/>
      <c r="AC12" s="579"/>
      <c r="AD12" s="581"/>
      <c r="AE12" s="581"/>
      <c r="AF12" s="581"/>
      <c r="AG12" s="581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</row>
    <row r="13" spans="1:51" s="323" customFormat="1" ht="21" hidden="1" customHeight="1" outlineLevel="1" x14ac:dyDescent="0.2">
      <c r="A13" s="318"/>
      <c r="B13" s="319"/>
      <c r="C13" s="320"/>
      <c r="D13" s="321" t="s">
        <v>366</v>
      </c>
      <c r="E13" s="321"/>
      <c r="F13" s="321"/>
      <c r="G13" s="321"/>
      <c r="H13" s="320"/>
      <c r="I13" s="321"/>
      <c r="J13" s="321"/>
      <c r="K13" s="322"/>
      <c r="L13" s="320"/>
      <c r="M13" s="449"/>
      <c r="N13" s="453"/>
      <c r="O13" s="438"/>
      <c r="P13" s="449"/>
      <c r="Q13" s="316"/>
      <c r="R13" s="438"/>
      <c r="S13" s="438"/>
      <c r="T13" s="438"/>
      <c r="U13" s="316"/>
      <c r="V13" s="449"/>
      <c r="W13" s="453"/>
      <c r="X13" s="438"/>
      <c r="Y13" s="316"/>
      <c r="Z13" s="322"/>
      <c r="AA13" s="322"/>
      <c r="AB13" s="322"/>
      <c r="AC13" s="579"/>
      <c r="AD13" s="581"/>
      <c r="AE13" s="581"/>
      <c r="AF13" s="581"/>
      <c r="AG13" s="581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</row>
    <row r="14" spans="1:51" s="323" customFormat="1" ht="21" hidden="1" customHeight="1" outlineLevel="1" x14ac:dyDescent="0.2">
      <c r="A14" s="318"/>
      <c r="B14" s="319"/>
      <c r="C14" s="320"/>
      <c r="D14" s="321" t="s">
        <v>367</v>
      </c>
      <c r="E14" s="321"/>
      <c r="F14" s="321"/>
      <c r="G14" s="321"/>
      <c r="H14" s="320"/>
      <c r="I14" s="321"/>
      <c r="J14" s="321"/>
      <c r="K14" s="322"/>
      <c r="L14" s="320"/>
      <c r="M14" s="449"/>
      <c r="N14" s="453"/>
      <c r="O14" s="439"/>
      <c r="P14" s="449"/>
      <c r="Q14" s="316"/>
      <c r="R14" s="439"/>
      <c r="S14" s="439"/>
      <c r="T14" s="439"/>
      <c r="U14" s="316"/>
      <c r="V14" s="449"/>
      <c r="W14" s="453"/>
      <c r="X14" s="439"/>
      <c r="Y14" s="316"/>
      <c r="Z14" s="322"/>
      <c r="AA14" s="322"/>
      <c r="AB14" s="322"/>
      <c r="AC14" s="579"/>
      <c r="AD14" s="581"/>
      <c r="AE14" s="581"/>
      <c r="AF14" s="581"/>
      <c r="AG14" s="581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</row>
    <row r="15" spans="1:51" s="323" customFormat="1" ht="21" hidden="1" customHeight="1" outlineLevel="1" x14ac:dyDescent="0.2">
      <c r="A15" s="318"/>
      <c r="B15" s="319"/>
      <c r="C15" s="320"/>
      <c r="D15" s="321" t="s">
        <v>368</v>
      </c>
      <c r="E15" s="321"/>
      <c r="F15" s="321"/>
      <c r="G15" s="321"/>
      <c r="H15" s="320"/>
      <c r="I15" s="321"/>
      <c r="J15" s="321"/>
      <c r="K15" s="322"/>
      <c r="L15" s="320"/>
      <c r="M15" s="438"/>
      <c r="N15" s="438"/>
      <c r="O15" s="440"/>
      <c r="P15" s="438"/>
      <c r="Q15" s="316"/>
      <c r="R15" s="440"/>
      <c r="S15" s="440"/>
      <c r="T15" s="440"/>
      <c r="U15" s="316"/>
      <c r="V15" s="438"/>
      <c r="W15" s="438"/>
      <c r="X15" s="440"/>
      <c r="Y15" s="316"/>
      <c r="Z15" s="322"/>
      <c r="AA15" s="322"/>
      <c r="AB15" s="322"/>
      <c r="AC15" s="579"/>
      <c r="AD15" s="581"/>
      <c r="AE15" s="581"/>
      <c r="AF15" s="581"/>
      <c r="AG15" s="581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</row>
    <row r="16" spans="1:51" s="334" customFormat="1" ht="20.100000000000001" hidden="1" customHeight="1" outlineLevel="1" x14ac:dyDescent="0.2">
      <c r="A16" s="324"/>
      <c r="B16" s="291">
        <v>1</v>
      </c>
      <c r="C16" s="325"/>
      <c r="D16" s="326"/>
      <c r="E16" s="327"/>
      <c r="F16" s="328"/>
      <c r="G16" s="329">
        <f>IF(F16="",0,IF(#REF!=#REF!,0,$G$9))</f>
        <v>0</v>
      </c>
      <c r="H16" s="330"/>
      <c r="I16" s="329">
        <f>IF($G16&gt;0,#REF!,0)</f>
        <v>0</v>
      </c>
      <c r="J16" s="331"/>
      <c r="K16" s="332"/>
      <c r="L16" s="325"/>
      <c r="M16" s="441" t="s">
        <v>12</v>
      </c>
      <c r="N16" s="441"/>
      <c r="O16" s="441" t="s">
        <v>12</v>
      </c>
      <c r="P16" s="441"/>
      <c r="Q16" s="316"/>
      <c r="R16" s="441"/>
      <c r="S16" s="441"/>
      <c r="T16" s="441"/>
      <c r="U16" s="316"/>
      <c r="V16" s="441"/>
      <c r="W16" s="441"/>
      <c r="X16" s="441" t="s">
        <v>12</v>
      </c>
      <c r="Y16" s="316"/>
      <c r="Z16" s="466"/>
      <c r="AA16" s="466"/>
      <c r="AB16" s="466"/>
      <c r="AC16" s="579"/>
      <c r="AD16" s="582"/>
      <c r="AE16" s="582"/>
      <c r="AF16" s="582"/>
      <c r="AG16" s="582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</row>
    <row r="17" spans="1:51" s="334" customFormat="1" ht="20.100000000000001" hidden="1" customHeight="1" outlineLevel="1" x14ac:dyDescent="0.2">
      <c r="A17" s="324"/>
      <c r="B17" s="291">
        <f t="shared" ref="B17" si="0">B16+1</f>
        <v>2</v>
      </c>
      <c r="C17" s="325"/>
      <c r="D17" s="326"/>
      <c r="E17" s="327"/>
      <c r="F17" s="328"/>
      <c r="G17" s="329">
        <f>IF(F17="",0,IF(#REF!=#REF!,0,$G$9))</f>
        <v>0</v>
      </c>
      <c r="H17" s="330"/>
      <c r="I17" s="329">
        <f>IF($G17&gt;0,#REF!,0)</f>
        <v>0</v>
      </c>
      <c r="J17" s="331"/>
      <c r="K17" s="332"/>
      <c r="L17" s="325"/>
      <c r="M17" s="441" t="s">
        <v>12</v>
      </c>
      <c r="N17" s="441"/>
      <c r="O17" s="441" t="s">
        <v>12</v>
      </c>
      <c r="P17" s="441"/>
      <c r="Q17" s="316"/>
      <c r="R17" s="441"/>
      <c r="S17" s="441"/>
      <c r="T17" s="441"/>
      <c r="U17" s="316"/>
      <c r="V17" s="441"/>
      <c r="W17" s="441"/>
      <c r="X17" s="441" t="s">
        <v>12</v>
      </c>
      <c r="Y17" s="316"/>
      <c r="Z17" s="466"/>
      <c r="AA17" s="466"/>
      <c r="AB17" s="466"/>
      <c r="AC17" s="579"/>
      <c r="AD17" s="582"/>
      <c r="AE17" s="582"/>
      <c r="AF17" s="582"/>
      <c r="AG17" s="582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</row>
    <row r="18" spans="1:51" s="334" customFormat="1" ht="6" customHeight="1" thickTop="1" thickBot="1" x14ac:dyDescent="0.25">
      <c r="A18" s="324"/>
      <c r="B18" s="335"/>
      <c r="C18" s="336"/>
      <c r="D18" s="337"/>
      <c r="E18" s="338"/>
      <c r="F18" s="337"/>
      <c r="G18" s="337"/>
      <c r="H18" s="336"/>
      <c r="I18" s="337"/>
      <c r="J18" s="339"/>
      <c r="K18" s="340"/>
      <c r="L18" s="336"/>
      <c r="M18" s="450"/>
      <c r="N18" s="450"/>
      <c r="O18" s="442"/>
      <c r="P18" s="450"/>
      <c r="Q18" s="316"/>
      <c r="R18" s="442"/>
      <c r="S18" s="442"/>
      <c r="T18" s="442"/>
      <c r="U18" s="316"/>
      <c r="V18" s="450"/>
      <c r="W18" s="450"/>
      <c r="X18" s="442"/>
      <c r="Y18" s="316"/>
      <c r="Z18" s="467"/>
      <c r="AA18" s="467"/>
      <c r="AB18" s="467"/>
      <c r="AC18" s="579"/>
      <c r="AD18" s="583"/>
      <c r="AE18" s="583"/>
      <c r="AF18" s="583"/>
      <c r="AG18" s="583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</row>
    <row r="19" spans="1:51" s="346" customFormat="1" ht="7.5" customHeight="1" thickTop="1" x14ac:dyDescent="0.2">
      <c r="A19" s="342"/>
      <c r="B19" s="291"/>
      <c r="C19" s="342"/>
      <c r="D19" s="343"/>
      <c r="E19" s="344"/>
      <c r="F19" s="343"/>
      <c r="G19" s="343"/>
      <c r="H19" s="342"/>
      <c r="I19" s="343"/>
      <c r="J19" s="343"/>
      <c r="K19" s="345"/>
      <c r="L19" s="342"/>
      <c r="M19" s="345"/>
      <c r="N19" s="345"/>
      <c r="O19" s="443"/>
      <c r="P19" s="345"/>
      <c r="Q19" s="316"/>
      <c r="R19" s="443"/>
      <c r="S19" s="443"/>
      <c r="T19" s="443"/>
      <c r="U19" s="316"/>
      <c r="V19" s="345"/>
      <c r="W19" s="345"/>
      <c r="X19" s="443"/>
      <c r="Y19" s="316"/>
      <c r="Z19" s="343"/>
      <c r="AA19" s="343"/>
      <c r="AB19" s="343"/>
      <c r="AC19" s="579"/>
      <c r="AD19" s="584"/>
      <c r="AE19" s="584"/>
      <c r="AF19" s="584"/>
      <c r="AG19" s="584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</row>
    <row r="20" spans="1:51" s="334" customFormat="1" ht="20.100000000000001" customHeight="1" x14ac:dyDescent="0.2">
      <c r="A20" s="324"/>
      <c r="B20" s="291">
        <v>1</v>
      </c>
      <c r="C20" s="604">
        <v>1</v>
      </c>
      <c r="D20" s="326" t="s">
        <v>1151</v>
      </c>
      <c r="E20" s="327" t="s">
        <v>224</v>
      </c>
      <c r="F20" s="328" t="s">
        <v>1025</v>
      </c>
      <c r="G20" s="329">
        <f>IF(F20="",0,IF(AU20&gt;0,$G$9,0))</f>
        <v>0</v>
      </c>
      <c r="H20" s="330"/>
      <c r="I20" s="586">
        <f>IF(AU20&gt;0,AT20,0)</f>
        <v>0</v>
      </c>
      <c r="J20" s="331"/>
      <c r="K20" s="332"/>
      <c r="L20" s="475" t="str">
        <f>IF(K20&gt;40,"!","")</f>
        <v/>
      </c>
      <c r="M20" s="602">
        <f>IFERROR(ROUNDUP(K20/Datos_Avanzados!$C$113,0),0)</f>
        <v>0</v>
      </c>
      <c r="N20" s="455"/>
      <c r="O20" s="441" t="s">
        <v>12</v>
      </c>
      <c r="P20" s="455"/>
      <c r="Q20" s="474"/>
      <c r="R20" s="441" t="s">
        <v>12</v>
      </c>
      <c r="S20" s="441" t="s">
        <v>12</v>
      </c>
      <c r="T20" s="441" t="s">
        <v>12</v>
      </c>
      <c r="U20" s="474"/>
      <c r="V20" s="473">
        <f>IFERROR(ROUNDUP(K20/2.4/4,0),0)</f>
        <v>0</v>
      </c>
      <c r="W20" s="455"/>
      <c r="X20" s="441" t="s">
        <v>12</v>
      </c>
      <c r="Y20" s="474"/>
      <c r="Z20" s="466"/>
      <c r="AA20" s="466"/>
      <c r="AB20" s="466"/>
      <c r="AC20" s="579"/>
      <c r="AD20" s="582"/>
      <c r="AE20" s="582"/>
      <c r="AF20" s="582"/>
      <c r="AG20" s="582"/>
      <c r="AH20" s="605" t="str">
        <f>IF(K20="","",IF(AG20&gt;K20,"!",""))</f>
        <v/>
      </c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T20" s="334">
        <f>IF(K20&gt;0,IF(Datos_Principales!$E$457=1,D20&amp;"-"&amp;F20,D20&amp;"-"&amp;E20&amp;"-"&amp;F20),0)</f>
        <v>0</v>
      </c>
      <c r="AU20" s="334">
        <f>IF(K20&gt;0,IF(AT20=AT19,0,1),0)</f>
        <v>0</v>
      </c>
      <c r="AV20" s="334">
        <f t="shared" ref="AV20" si="1">IF(ROW()=20,AU20,IF(K20&gt;0,AV19,0))</f>
        <v>0</v>
      </c>
      <c r="AW20" s="471">
        <f>IF(R20="-",0,1)</f>
        <v>0</v>
      </c>
      <c r="AX20" s="471">
        <f>IF(S20="-",0,1)</f>
        <v>0</v>
      </c>
      <c r="AY20" s="471">
        <f>IF(T20="-",0,1)</f>
        <v>0</v>
      </c>
    </row>
    <row r="21" spans="1:51" s="334" customFormat="1" ht="20.100000000000001" customHeight="1" x14ac:dyDescent="0.2">
      <c r="A21" s="324"/>
      <c r="B21" s="291">
        <f t="shared" ref="B21:C84" si="2">B20+1</f>
        <v>2</v>
      </c>
      <c r="C21" s="604">
        <f>C20+1</f>
        <v>2</v>
      </c>
      <c r="D21" s="328" t="str">
        <f>D20</f>
        <v>E1</v>
      </c>
      <c r="E21" s="327" t="str">
        <f>E20</f>
        <v>P0</v>
      </c>
      <c r="F21" s="328" t="str">
        <f>F20</f>
        <v>A</v>
      </c>
      <c r="G21" s="329">
        <f t="shared" ref="G21:G84" si="3">IF(F21="",0,IF(AU21&gt;0,$G$9,0))</f>
        <v>0</v>
      </c>
      <c r="H21" s="330"/>
      <c r="I21" s="586">
        <f t="shared" ref="I21:I44" si="4">IF(AU21&gt;0,AT21,0)</f>
        <v>0</v>
      </c>
      <c r="J21" s="331"/>
      <c r="K21" s="332"/>
      <c r="L21" s="475" t="str">
        <f t="shared" ref="L21:L44" si="5">IF(K21&gt;40,"!","")</f>
        <v/>
      </c>
      <c r="M21" s="602">
        <f>IFERROR(ROUNDUP(K21/Datos_Avanzados!$C$113,0),0)</f>
        <v>0</v>
      </c>
      <c r="N21" s="455"/>
      <c r="O21" s="441" t="s">
        <v>12</v>
      </c>
      <c r="P21" s="455"/>
      <c r="Q21" s="474"/>
      <c r="R21" s="441" t="s">
        <v>12</v>
      </c>
      <c r="S21" s="441" t="s">
        <v>12</v>
      </c>
      <c r="T21" s="441" t="s">
        <v>12</v>
      </c>
      <c r="U21" s="474"/>
      <c r="V21" s="473">
        <f t="shared" ref="V21:V44" si="6">IFERROR(ROUNDUP(K21/2.4/4,0),0)</f>
        <v>0</v>
      </c>
      <c r="W21" s="455"/>
      <c r="X21" s="441" t="s">
        <v>12</v>
      </c>
      <c r="Y21" s="474"/>
      <c r="Z21" s="466"/>
      <c r="AA21" s="466"/>
      <c r="AB21" s="466"/>
      <c r="AC21" s="579"/>
      <c r="AD21" s="582"/>
      <c r="AE21" s="582"/>
      <c r="AF21" s="582"/>
      <c r="AG21" s="582"/>
      <c r="AH21" s="605" t="str">
        <f t="shared" ref="AH21:AH84" si="7">IF(K21="","",IF(AG21&gt;K21,"!",""))</f>
        <v/>
      </c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T21" s="334">
        <f>IF(K21&gt;0,IF(Datos_Principales!$E$457=1,D21&amp;"-"&amp;F21,D21&amp;"-"&amp;E21&amp;"-"&amp;F21),0)</f>
        <v>0</v>
      </c>
      <c r="AU21" s="334">
        <f t="shared" ref="AU21:AU44" si="8">IF(K21&gt;0,IF(AT21=AT20,0,1),0)</f>
        <v>0</v>
      </c>
      <c r="AV21" s="334">
        <f t="shared" ref="AV21:AV44" si="9">IF(ROW()=20,AU21,IF(K21&gt;0,AV20,0))</f>
        <v>0</v>
      </c>
      <c r="AW21" s="471">
        <f t="shared" ref="AW21:AW44" si="10">IF(R21="-",0,1)</f>
        <v>0</v>
      </c>
      <c r="AX21" s="471">
        <f t="shared" ref="AX21:AX44" si="11">IF(S21="-",0,1)</f>
        <v>0</v>
      </c>
      <c r="AY21" s="471">
        <f t="shared" ref="AY21:AY44" si="12">IF(T21="-",0,1)</f>
        <v>0</v>
      </c>
    </row>
    <row r="22" spans="1:51" s="334" customFormat="1" ht="20.100000000000001" customHeight="1" x14ac:dyDescent="0.2">
      <c r="A22" s="324"/>
      <c r="B22" s="291">
        <f t="shared" si="2"/>
        <v>3</v>
      </c>
      <c r="C22" s="604">
        <f t="shared" si="2"/>
        <v>3</v>
      </c>
      <c r="D22" s="328" t="str">
        <f t="shared" ref="D22:D85" si="13">D21</f>
        <v>E1</v>
      </c>
      <c r="E22" s="327" t="str">
        <f t="shared" ref="E22:E85" si="14">E21</f>
        <v>P0</v>
      </c>
      <c r="F22" s="328" t="str">
        <f t="shared" ref="F22:F85" si="15">F21</f>
        <v>A</v>
      </c>
      <c r="G22" s="329">
        <f t="shared" si="3"/>
        <v>0</v>
      </c>
      <c r="H22" s="330"/>
      <c r="I22" s="586">
        <f t="shared" si="4"/>
        <v>0</v>
      </c>
      <c r="J22" s="331"/>
      <c r="K22" s="332"/>
      <c r="L22" s="475" t="str">
        <f t="shared" si="5"/>
        <v/>
      </c>
      <c r="M22" s="602">
        <f>IFERROR(ROUNDUP(K22/Datos_Avanzados!$C$113,0),0)</f>
        <v>0</v>
      </c>
      <c r="N22" s="455"/>
      <c r="O22" s="441" t="s">
        <v>12</v>
      </c>
      <c r="P22" s="455"/>
      <c r="Q22" s="474"/>
      <c r="R22" s="441" t="s">
        <v>12</v>
      </c>
      <c r="S22" s="441" t="s">
        <v>12</v>
      </c>
      <c r="T22" s="441" t="s">
        <v>12</v>
      </c>
      <c r="U22" s="474"/>
      <c r="V22" s="473">
        <f t="shared" si="6"/>
        <v>0</v>
      </c>
      <c r="W22" s="455"/>
      <c r="X22" s="441" t="s">
        <v>12</v>
      </c>
      <c r="Y22" s="474"/>
      <c r="Z22" s="466"/>
      <c r="AA22" s="466"/>
      <c r="AB22" s="466"/>
      <c r="AC22" s="579"/>
      <c r="AD22" s="582"/>
      <c r="AE22" s="582"/>
      <c r="AF22" s="582"/>
      <c r="AG22" s="582"/>
      <c r="AH22" s="605" t="str">
        <f t="shared" si="7"/>
        <v/>
      </c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T22" s="334">
        <f>IF(K22&gt;0,IF(Datos_Principales!$E$457=1,D22&amp;"-"&amp;F22,D22&amp;"-"&amp;E22&amp;"-"&amp;F22),0)</f>
        <v>0</v>
      </c>
      <c r="AU22" s="334">
        <f t="shared" si="8"/>
        <v>0</v>
      </c>
      <c r="AV22" s="334">
        <f t="shared" si="9"/>
        <v>0</v>
      </c>
      <c r="AW22" s="471">
        <f t="shared" si="10"/>
        <v>0</v>
      </c>
      <c r="AX22" s="471">
        <f t="shared" si="11"/>
        <v>0</v>
      </c>
      <c r="AY22" s="471">
        <f t="shared" si="12"/>
        <v>0</v>
      </c>
    </row>
    <row r="23" spans="1:51" s="334" customFormat="1" ht="20.100000000000001" customHeight="1" x14ac:dyDescent="0.2">
      <c r="A23" s="324"/>
      <c r="B23" s="291">
        <f t="shared" si="2"/>
        <v>4</v>
      </c>
      <c r="C23" s="604">
        <f t="shared" si="2"/>
        <v>4</v>
      </c>
      <c r="D23" s="328" t="str">
        <f t="shared" si="13"/>
        <v>E1</v>
      </c>
      <c r="E23" s="327" t="str">
        <f t="shared" si="14"/>
        <v>P0</v>
      </c>
      <c r="F23" s="328" t="str">
        <f t="shared" si="15"/>
        <v>A</v>
      </c>
      <c r="G23" s="329">
        <f t="shared" si="3"/>
        <v>0</v>
      </c>
      <c r="H23" s="330"/>
      <c r="I23" s="586">
        <f t="shared" si="4"/>
        <v>0</v>
      </c>
      <c r="J23" s="331"/>
      <c r="K23" s="332"/>
      <c r="L23" s="475" t="str">
        <f t="shared" si="5"/>
        <v/>
      </c>
      <c r="M23" s="602">
        <f>IFERROR(ROUNDUP(K23/Datos_Avanzados!$C$113,0),0)</f>
        <v>0</v>
      </c>
      <c r="N23" s="455"/>
      <c r="O23" s="441" t="s">
        <v>12</v>
      </c>
      <c r="P23" s="455"/>
      <c r="Q23" s="474"/>
      <c r="R23" s="441" t="s">
        <v>12</v>
      </c>
      <c r="S23" s="441" t="s">
        <v>12</v>
      </c>
      <c r="T23" s="441" t="s">
        <v>12</v>
      </c>
      <c r="U23" s="474"/>
      <c r="V23" s="473">
        <f t="shared" si="6"/>
        <v>0</v>
      </c>
      <c r="W23" s="455"/>
      <c r="X23" s="441" t="s">
        <v>12</v>
      </c>
      <c r="Y23" s="474"/>
      <c r="Z23" s="466"/>
      <c r="AA23" s="466"/>
      <c r="AB23" s="466"/>
      <c r="AC23" s="579"/>
      <c r="AD23" s="582"/>
      <c r="AE23" s="582"/>
      <c r="AF23" s="582"/>
      <c r="AG23" s="582"/>
      <c r="AH23" s="605" t="str">
        <f t="shared" si="7"/>
        <v/>
      </c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T23" s="334">
        <f>IF(K23&gt;0,IF(Datos_Principales!$E$457=1,D23&amp;"-"&amp;F23,D23&amp;"-"&amp;E23&amp;"-"&amp;F23),0)</f>
        <v>0</v>
      </c>
      <c r="AU23" s="334">
        <f t="shared" si="8"/>
        <v>0</v>
      </c>
      <c r="AV23" s="334">
        <f t="shared" si="9"/>
        <v>0</v>
      </c>
      <c r="AW23" s="471">
        <f t="shared" si="10"/>
        <v>0</v>
      </c>
      <c r="AX23" s="471">
        <f t="shared" si="11"/>
        <v>0</v>
      </c>
      <c r="AY23" s="471">
        <f t="shared" si="12"/>
        <v>0</v>
      </c>
    </row>
    <row r="24" spans="1:51" s="334" customFormat="1" ht="20.100000000000001" customHeight="1" x14ac:dyDescent="0.2">
      <c r="A24" s="324"/>
      <c r="B24" s="291">
        <f t="shared" si="2"/>
        <v>5</v>
      </c>
      <c r="C24" s="604">
        <f t="shared" si="2"/>
        <v>5</v>
      </c>
      <c r="D24" s="328" t="str">
        <f t="shared" si="13"/>
        <v>E1</v>
      </c>
      <c r="E24" s="327" t="str">
        <f t="shared" si="14"/>
        <v>P0</v>
      </c>
      <c r="F24" s="328" t="str">
        <f t="shared" si="15"/>
        <v>A</v>
      </c>
      <c r="G24" s="329">
        <f t="shared" si="3"/>
        <v>0</v>
      </c>
      <c r="H24" s="330"/>
      <c r="I24" s="586">
        <f t="shared" si="4"/>
        <v>0</v>
      </c>
      <c r="J24" s="331"/>
      <c r="K24" s="332"/>
      <c r="L24" s="475" t="str">
        <f t="shared" si="5"/>
        <v/>
      </c>
      <c r="M24" s="602">
        <f>IFERROR(ROUNDUP(K24/Datos_Avanzados!$C$113,0),0)</f>
        <v>0</v>
      </c>
      <c r="N24" s="455"/>
      <c r="O24" s="441" t="s">
        <v>12</v>
      </c>
      <c r="P24" s="455"/>
      <c r="Q24" s="474"/>
      <c r="R24" s="441" t="s">
        <v>12</v>
      </c>
      <c r="S24" s="441" t="s">
        <v>12</v>
      </c>
      <c r="T24" s="441" t="s">
        <v>12</v>
      </c>
      <c r="U24" s="474"/>
      <c r="V24" s="473">
        <f t="shared" si="6"/>
        <v>0</v>
      </c>
      <c r="W24" s="455"/>
      <c r="X24" s="441" t="s">
        <v>12</v>
      </c>
      <c r="Y24" s="474"/>
      <c r="Z24" s="466"/>
      <c r="AA24" s="466"/>
      <c r="AB24" s="466"/>
      <c r="AC24" s="579"/>
      <c r="AD24" s="582"/>
      <c r="AE24" s="582"/>
      <c r="AF24" s="582"/>
      <c r="AG24" s="582"/>
      <c r="AH24" s="605" t="str">
        <f t="shared" si="7"/>
        <v/>
      </c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T24" s="334">
        <f>IF(K24&gt;0,IF(Datos_Principales!$E$457=1,D24&amp;"-"&amp;F24,D24&amp;"-"&amp;E24&amp;"-"&amp;F24),0)</f>
        <v>0</v>
      </c>
      <c r="AU24" s="334">
        <f t="shared" si="8"/>
        <v>0</v>
      </c>
      <c r="AV24" s="334">
        <f t="shared" si="9"/>
        <v>0</v>
      </c>
      <c r="AW24" s="471">
        <f t="shared" si="10"/>
        <v>0</v>
      </c>
      <c r="AX24" s="471">
        <f t="shared" si="11"/>
        <v>0</v>
      </c>
      <c r="AY24" s="471">
        <f t="shared" si="12"/>
        <v>0</v>
      </c>
    </row>
    <row r="25" spans="1:51" s="334" customFormat="1" ht="20.100000000000001" customHeight="1" x14ac:dyDescent="0.2">
      <c r="A25" s="324"/>
      <c r="B25" s="291">
        <f t="shared" si="2"/>
        <v>6</v>
      </c>
      <c r="C25" s="604">
        <f t="shared" si="2"/>
        <v>6</v>
      </c>
      <c r="D25" s="328" t="str">
        <f t="shared" si="13"/>
        <v>E1</v>
      </c>
      <c r="E25" s="327" t="str">
        <f t="shared" si="14"/>
        <v>P0</v>
      </c>
      <c r="F25" s="328" t="str">
        <f t="shared" si="15"/>
        <v>A</v>
      </c>
      <c r="G25" s="329">
        <f t="shared" si="3"/>
        <v>0</v>
      </c>
      <c r="H25" s="330"/>
      <c r="I25" s="586">
        <f t="shared" si="4"/>
        <v>0</v>
      </c>
      <c r="J25" s="331"/>
      <c r="K25" s="332"/>
      <c r="L25" s="475" t="str">
        <f t="shared" si="5"/>
        <v/>
      </c>
      <c r="M25" s="602">
        <f>IFERROR(ROUNDUP(K25/Datos_Avanzados!$C$113,0),0)</f>
        <v>0</v>
      </c>
      <c r="N25" s="455"/>
      <c r="O25" s="441" t="s">
        <v>12</v>
      </c>
      <c r="P25" s="455"/>
      <c r="Q25" s="474"/>
      <c r="R25" s="441" t="s">
        <v>12</v>
      </c>
      <c r="S25" s="441" t="s">
        <v>12</v>
      </c>
      <c r="T25" s="441" t="s">
        <v>12</v>
      </c>
      <c r="U25" s="474"/>
      <c r="V25" s="473">
        <f t="shared" si="6"/>
        <v>0</v>
      </c>
      <c r="W25" s="455"/>
      <c r="X25" s="441" t="s">
        <v>12</v>
      </c>
      <c r="Y25" s="474"/>
      <c r="Z25" s="466"/>
      <c r="AA25" s="466"/>
      <c r="AB25" s="466"/>
      <c r="AC25" s="579"/>
      <c r="AD25" s="582"/>
      <c r="AE25" s="582"/>
      <c r="AF25" s="582"/>
      <c r="AG25" s="582"/>
      <c r="AH25" s="605" t="str">
        <f t="shared" si="7"/>
        <v/>
      </c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T25" s="334">
        <f>IF(K25&gt;0,IF(Datos_Principales!$E$457=1,D25&amp;"-"&amp;F25,D25&amp;"-"&amp;E25&amp;"-"&amp;F25),0)</f>
        <v>0</v>
      </c>
      <c r="AU25" s="334">
        <f t="shared" si="8"/>
        <v>0</v>
      </c>
      <c r="AV25" s="334">
        <f t="shared" si="9"/>
        <v>0</v>
      </c>
      <c r="AW25" s="471">
        <f t="shared" si="10"/>
        <v>0</v>
      </c>
      <c r="AX25" s="471">
        <f t="shared" si="11"/>
        <v>0</v>
      </c>
      <c r="AY25" s="471">
        <f t="shared" si="12"/>
        <v>0</v>
      </c>
    </row>
    <row r="26" spans="1:51" s="334" customFormat="1" ht="20.100000000000001" customHeight="1" x14ac:dyDescent="0.2">
      <c r="A26" s="324"/>
      <c r="B26" s="291">
        <f t="shared" si="2"/>
        <v>7</v>
      </c>
      <c r="C26" s="604">
        <f t="shared" si="2"/>
        <v>7</v>
      </c>
      <c r="D26" s="328" t="str">
        <f t="shared" si="13"/>
        <v>E1</v>
      </c>
      <c r="E26" s="327" t="str">
        <f t="shared" si="14"/>
        <v>P0</v>
      </c>
      <c r="F26" s="328" t="str">
        <f t="shared" si="15"/>
        <v>A</v>
      </c>
      <c r="G26" s="329">
        <f t="shared" si="3"/>
        <v>0</v>
      </c>
      <c r="H26" s="330"/>
      <c r="I26" s="586">
        <f t="shared" si="4"/>
        <v>0</v>
      </c>
      <c r="J26" s="331"/>
      <c r="K26" s="332"/>
      <c r="L26" s="475" t="str">
        <f t="shared" si="5"/>
        <v/>
      </c>
      <c r="M26" s="602">
        <f>IFERROR(ROUNDUP(K26/Datos_Avanzados!$C$113,0),0)</f>
        <v>0</v>
      </c>
      <c r="N26" s="455"/>
      <c r="O26" s="441" t="s">
        <v>12</v>
      </c>
      <c r="P26" s="455"/>
      <c r="Q26" s="474"/>
      <c r="R26" s="441" t="s">
        <v>12</v>
      </c>
      <c r="S26" s="441" t="s">
        <v>12</v>
      </c>
      <c r="T26" s="441" t="s">
        <v>12</v>
      </c>
      <c r="U26" s="474"/>
      <c r="V26" s="473">
        <f t="shared" si="6"/>
        <v>0</v>
      </c>
      <c r="W26" s="455"/>
      <c r="X26" s="441" t="s">
        <v>12</v>
      </c>
      <c r="Y26" s="474"/>
      <c r="Z26" s="466"/>
      <c r="AA26" s="466"/>
      <c r="AB26" s="466"/>
      <c r="AC26" s="579"/>
      <c r="AD26" s="582"/>
      <c r="AE26" s="582"/>
      <c r="AF26" s="582"/>
      <c r="AG26" s="582"/>
      <c r="AH26" s="605" t="str">
        <f t="shared" si="7"/>
        <v/>
      </c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T26" s="334">
        <f>IF(K26&gt;0,IF(Datos_Principales!$E$457=1,D26&amp;"-"&amp;F26,D26&amp;"-"&amp;E26&amp;"-"&amp;F26),0)</f>
        <v>0</v>
      </c>
      <c r="AU26" s="334">
        <f t="shared" si="8"/>
        <v>0</v>
      </c>
      <c r="AV26" s="334">
        <f t="shared" si="9"/>
        <v>0</v>
      </c>
      <c r="AW26" s="471">
        <f t="shared" si="10"/>
        <v>0</v>
      </c>
      <c r="AX26" s="471">
        <f t="shared" si="11"/>
        <v>0</v>
      </c>
      <c r="AY26" s="471">
        <f t="shared" si="12"/>
        <v>0</v>
      </c>
    </row>
    <row r="27" spans="1:51" s="334" customFormat="1" ht="20.100000000000001" customHeight="1" x14ac:dyDescent="0.2">
      <c r="A27" s="324"/>
      <c r="B27" s="291">
        <f t="shared" si="2"/>
        <v>8</v>
      </c>
      <c r="C27" s="604">
        <f t="shared" si="2"/>
        <v>8</v>
      </c>
      <c r="D27" s="328" t="str">
        <f t="shared" si="13"/>
        <v>E1</v>
      </c>
      <c r="E27" s="327" t="str">
        <f t="shared" si="14"/>
        <v>P0</v>
      </c>
      <c r="F27" s="328" t="str">
        <f t="shared" si="15"/>
        <v>A</v>
      </c>
      <c r="G27" s="329">
        <f t="shared" si="3"/>
        <v>0</v>
      </c>
      <c r="H27" s="330"/>
      <c r="I27" s="586">
        <f t="shared" si="4"/>
        <v>0</v>
      </c>
      <c r="J27" s="331"/>
      <c r="K27" s="332"/>
      <c r="L27" s="475" t="str">
        <f t="shared" si="5"/>
        <v/>
      </c>
      <c r="M27" s="602">
        <f>IFERROR(ROUNDUP(K27/Datos_Avanzados!$C$113,0),0)</f>
        <v>0</v>
      </c>
      <c r="N27" s="455"/>
      <c r="O27" s="441" t="s">
        <v>12</v>
      </c>
      <c r="P27" s="455"/>
      <c r="Q27" s="474"/>
      <c r="R27" s="441" t="s">
        <v>12</v>
      </c>
      <c r="S27" s="441" t="s">
        <v>12</v>
      </c>
      <c r="T27" s="441" t="s">
        <v>12</v>
      </c>
      <c r="U27" s="474"/>
      <c r="V27" s="473">
        <f t="shared" si="6"/>
        <v>0</v>
      </c>
      <c r="W27" s="455"/>
      <c r="X27" s="441" t="s">
        <v>12</v>
      </c>
      <c r="Y27" s="474"/>
      <c r="Z27" s="466"/>
      <c r="AA27" s="466"/>
      <c r="AB27" s="466"/>
      <c r="AC27" s="579"/>
      <c r="AD27" s="582"/>
      <c r="AE27" s="582"/>
      <c r="AF27" s="582"/>
      <c r="AG27" s="582"/>
      <c r="AH27" s="605" t="str">
        <f t="shared" si="7"/>
        <v/>
      </c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T27" s="334">
        <f>IF(K27&gt;0,IF(Datos_Principales!$E$457=1,D27&amp;"-"&amp;F27,D27&amp;"-"&amp;E27&amp;"-"&amp;F27),0)</f>
        <v>0</v>
      </c>
      <c r="AU27" s="334">
        <f t="shared" si="8"/>
        <v>0</v>
      </c>
      <c r="AV27" s="334">
        <f t="shared" si="9"/>
        <v>0</v>
      </c>
      <c r="AW27" s="471">
        <f t="shared" si="10"/>
        <v>0</v>
      </c>
      <c r="AX27" s="471">
        <f t="shared" si="11"/>
        <v>0</v>
      </c>
      <c r="AY27" s="471">
        <f t="shared" si="12"/>
        <v>0</v>
      </c>
    </row>
    <row r="28" spans="1:51" s="334" customFormat="1" ht="20.100000000000001" customHeight="1" x14ac:dyDescent="0.2">
      <c r="A28" s="324"/>
      <c r="B28" s="291">
        <f t="shared" si="2"/>
        <v>9</v>
      </c>
      <c r="C28" s="604">
        <f t="shared" si="2"/>
        <v>9</v>
      </c>
      <c r="D28" s="328" t="str">
        <f t="shared" si="13"/>
        <v>E1</v>
      </c>
      <c r="E28" s="327" t="str">
        <f t="shared" si="14"/>
        <v>P0</v>
      </c>
      <c r="F28" s="328" t="str">
        <f t="shared" si="15"/>
        <v>A</v>
      </c>
      <c r="G28" s="329">
        <f t="shared" si="3"/>
        <v>0</v>
      </c>
      <c r="H28" s="330"/>
      <c r="I28" s="586">
        <f t="shared" si="4"/>
        <v>0</v>
      </c>
      <c r="J28" s="331"/>
      <c r="K28" s="332"/>
      <c r="L28" s="475" t="str">
        <f t="shared" si="5"/>
        <v/>
      </c>
      <c r="M28" s="602">
        <f>IFERROR(ROUNDUP(K28/Datos_Avanzados!$C$113,0),0)</f>
        <v>0</v>
      </c>
      <c r="N28" s="455"/>
      <c r="O28" s="441" t="s">
        <v>12</v>
      </c>
      <c r="P28" s="455"/>
      <c r="Q28" s="474"/>
      <c r="R28" s="441" t="s">
        <v>12</v>
      </c>
      <c r="S28" s="441" t="s">
        <v>12</v>
      </c>
      <c r="T28" s="441" t="s">
        <v>12</v>
      </c>
      <c r="U28" s="474"/>
      <c r="V28" s="473">
        <f t="shared" si="6"/>
        <v>0</v>
      </c>
      <c r="W28" s="455"/>
      <c r="X28" s="441" t="s">
        <v>12</v>
      </c>
      <c r="Y28" s="474"/>
      <c r="Z28" s="466"/>
      <c r="AA28" s="466"/>
      <c r="AB28" s="466"/>
      <c r="AC28" s="579"/>
      <c r="AD28" s="582"/>
      <c r="AE28" s="582"/>
      <c r="AF28" s="582"/>
      <c r="AG28" s="582"/>
      <c r="AH28" s="605" t="str">
        <f t="shared" si="7"/>
        <v/>
      </c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T28" s="334">
        <f>IF(K28&gt;0,IF(Datos_Principales!$E$457=1,D28&amp;"-"&amp;F28,D28&amp;"-"&amp;E28&amp;"-"&amp;F28),0)</f>
        <v>0</v>
      </c>
      <c r="AU28" s="334">
        <f t="shared" si="8"/>
        <v>0</v>
      </c>
      <c r="AV28" s="334">
        <f t="shared" si="9"/>
        <v>0</v>
      </c>
      <c r="AW28" s="471">
        <f t="shared" si="10"/>
        <v>0</v>
      </c>
      <c r="AX28" s="471">
        <f t="shared" si="11"/>
        <v>0</v>
      </c>
      <c r="AY28" s="471">
        <f t="shared" si="12"/>
        <v>0</v>
      </c>
    </row>
    <row r="29" spans="1:51" s="334" customFormat="1" ht="20.100000000000001" customHeight="1" x14ac:dyDescent="0.2">
      <c r="A29" s="324"/>
      <c r="B29" s="291">
        <f t="shared" si="2"/>
        <v>10</v>
      </c>
      <c r="C29" s="604">
        <f t="shared" si="2"/>
        <v>10</v>
      </c>
      <c r="D29" s="328" t="str">
        <f t="shared" si="13"/>
        <v>E1</v>
      </c>
      <c r="E29" s="327" t="str">
        <f t="shared" si="14"/>
        <v>P0</v>
      </c>
      <c r="F29" s="328" t="str">
        <f t="shared" si="15"/>
        <v>A</v>
      </c>
      <c r="G29" s="329">
        <f t="shared" si="3"/>
        <v>0</v>
      </c>
      <c r="H29" s="330"/>
      <c r="I29" s="586">
        <f t="shared" si="4"/>
        <v>0</v>
      </c>
      <c r="J29" s="331"/>
      <c r="K29" s="332"/>
      <c r="L29" s="475" t="str">
        <f t="shared" si="5"/>
        <v/>
      </c>
      <c r="M29" s="602">
        <f>IFERROR(ROUNDUP(K29/Datos_Avanzados!$C$113,0),0)</f>
        <v>0</v>
      </c>
      <c r="N29" s="455"/>
      <c r="O29" s="441" t="s">
        <v>12</v>
      </c>
      <c r="P29" s="455"/>
      <c r="Q29" s="474"/>
      <c r="R29" s="441" t="s">
        <v>12</v>
      </c>
      <c r="S29" s="441" t="s">
        <v>12</v>
      </c>
      <c r="T29" s="441" t="s">
        <v>12</v>
      </c>
      <c r="U29" s="474"/>
      <c r="V29" s="473">
        <f t="shared" si="6"/>
        <v>0</v>
      </c>
      <c r="W29" s="455"/>
      <c r="X29" s="441" t="s">
        <v>12</v>
      </c>
      <c r="Y29" s="474"/>
      <c r="Z29" s="466"/>
      <c r="AA29" s="466"/>
      <c r="AB29" s="466"/>
      <c r="AC29" s="579"/>
      <c r="AD29" s="582"/>
      <c r="AE29" s="582"/>
      <c r="AF29" s="582"/>
      <c r="AG29" s="582"/>
      <c r="AH29" s="605" t="str">
        <f t="shared" si="7"/>
        <v/>
      </c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T29" s="334">
        <f>IF(K29&gt;0,IF(Datos_Principales!$E$457=1,D29&amp;"-"&amp;F29,D29&amp;"-"&amp;E29&amp;"-"&amp;F29),0)</f>
        <v>0</v>
      </c>
      <c r="AU29" s="334">
        <f t="shared" si="8"/>
        <v>0</v>
      </c>
      <c r="AV29" s="334">
        <f t="shared" si="9"/>
        <v>0</v>
      </c>
      <c r="AW29" s="471">
        <f t="shared" si="10"/>
        <v>0</v>
      </c>
      <c r="AX29" s="471">
        <f t="shared" si="11"/>
        <v>0</v>
      </c>
      <c r="AY29" s="471">
        <f t="shared" si="12"/>
        <v>0</v>
      </c>
    </row>
    <row r="30" spans="1:51" s="334" customFormat="1" ht="20.100000000000001" customHeight="1" x14ac:dyDescent="0.2">
      <c r="A30" s="324"/>
      <c r="B30" s="291">
        <f t="shared" si="2"/>
        <v>11</v>
      </c>
      <c r="C30" s="604">
        <f t="shared" si="2"/>
        <v>11</v>
      </c>
      <c r="D30" s="328" t="str">
        <f t="shared" si="13"/>
        <v>E1</v>
      </c>
      <c r="E30" s="327" t="str">
        <f t="shared" si="14"/>
        <v>P0</v>
      </c>
      <c r="F30" s="328" t="str">
        <f t="shared" si="15"/>
        <v>A</v>
      </c>
      <c r="G30" s="329">
        <f t="shared" si="3"/>
        <v>0</v>
      </c>
      <c r="H30" s="330"/>
      <c r="I30" s="586">
        <f t="shared" si="4"/>
        <v>0</v>
      </c>
      <c r="J30" s="331"/>
      <c r="K30" s="332"/>
      <c r="L30" s="475" t="str">
        <f t="shared" si="5"/>
        <v/>
      </c>
      <c r="M30" s="602">
        <f>IFERROR(ROUNDUP(K30/Datos_Avanzados!$C$113,0),0)</f>
        <v>0</v>
      </c>
      <c r="N30" s="455"/>
      <c r="O30" s="441" t="s">
        <v>12</v>
      </c>
      <c r="P30" s="455"/>
      <c r="Q30" s="474"/>
      <c r="R30" s="441" t="s">
        <v>12</v>
      </c>
      <c r="S30" s="441" t="s">
        <v>12</v>
      </c>
      <c r="T30" s="441" t="s">
        <v>12</v>
      </c>
      <c r="U30" s="474"/>
      <c r="V30" s="473">
        <f t="shared" si="6"/>
        <v>0</v>
      </c>
      <c r="W30" s="455"/>
      <c r="X30" s="441" t="s">
        <v>12</v>
      </c>
      <c r="Y30" s="474"/>
      <c r="Z30" s="466"/>
      <c r="AA30" s="466"/>
      <c r="AB30" s="466"/>
      <c r="AC30" s="579"/>
      <c r="AD30" s="582"/>
      <c r="AE30" s="582"/>
      <c r="AF30" s="582"/>
      <c r="AG30" s="582"/>
      <c r="AH30" s="605" t="str">
        <f t="shared" si="7"/>
        <v/>
      </c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T30" s="334">
        <f>IF(K30&gt;0,IF(Datos_Principales!$E$457=1,D30&amp;"-"&amp;F30,D30&amp;"-"&amp;E30&amp;"-"&amp;F30),0)</f>
        <v>0</v>
      </c>
      <c r="AU30" s="334">
        <f t="shared" si="8"/>
        <v>0</v>
      </c>
      <c r="AV30" s="334">
        <f t="shared" si="9"/>
        <v>0</v>
      </c>
      <c r="AW30" s="471">
        <f t="shared" si="10"/>
        <v>0</v>
      </c>
      <c r="AX30" s="471">
        <f t="shared" si="11"/>
        <v>0</v>
      </c>
      <c r="AY30" s="471">
        <f t="shared" si="12"/>
        <v>0</v>
      </c>
    </row>
    <row r="31" spans="1:51" s="334" customFormat="1" ht="20.100000000000001" customHeight="1" x14ac:dyDescent="0.2">
      <c r="A31" s="324"/>
      <c r="B31" s="291">
        <f t="shared" si="2"/>
        <v>12</v>
      </c>
      <c r="C31" s="604">
        <f t="shared" si="2"/>
        <v>12</v>
      </c>
      <c r="D31" s="328" t="str">
        <f t="shared" si="13"/>
        <v>E1</v>
      </c>
      <c r="E31" s="327" t="str">
        <f t="shared" si="14"/>
        <v>P0</v>
      </c>
      <c r="F31" s="328" t="str">
        <f t="shared" si="15"/>
        <v>A</v>
      </c>
      <c r="G31" s="329">
        <f t="shared" si="3"/>
        <v>0</v>
      </c>
      <c r="H31" s="330"/>
      <c r="I31" s="586">
        <f t="shared" si="4"/>
        <v>0</v>
      </c>
      <c r="J31" s="331"/>
      <c r="K31" s="332"/>
      <c r="L31" s="475" t="str">
        <f t="shared" si="5"/>
        <v/>
      </c>
      <c r="M31" s="602">
        <f>IFERROR(ROUNDUP(K31/Datos_Avanzados!$C$113,0),0)</f>
        <v>0</v>
      </c>
      <c r="N31" s="455"/>
      <c r="O31" s="441" t="s">
        <v>12</v>
      </c>
      <c r="P31" s="455"/>
      <c r="Q31" s="474"/>
      <c r="R31" s="441" t="s">
        <v>12</v>
      </c>
      <c r="S31" s="441" t="s">
        <v>12</v>
      </c>
      <c r="T31" s="441" t="s">
        <v>12</v>
      </c>
      <c r="U31" s="474"/>
      <c r="V31" s="473">
        <f t="shared" si="6"/>
        <v>0</v>
      </c>
      <c r="W31" s="455"/>
      <c r="X31" s="441" t="s">
        <v>12</v>
      </c>
      <c r="Y31" s="474"/>
      <c r="Z31" s="466"/>
      <c r="AA31" s="466"/>
      <c r="AB31" s="466"/>
      <c r="AC31" s="579"/>
      <c r="AD31" s="582"/>
      <c r="AE31" s="582"/>
      <c r="AF31" s="582"/>
      <c r="AG31" s="582"/>
      <c r="AH31" s="605" t="str">
        <f t="shared" si="7"/>
        <v/>
      </c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T31" s="334">
        <f>IF(K31&gt;0,IF(Datos_Principales!$E$457=1,D31&amp;"-"&amp;F31,D31&amp;"-"&amp;E31&amp;"-"&amp;F31),0)</f>
        <v>0</v>
      </c>
      <c r="AU31" s="334">
        <f t="shared" si="8"/>
        <v>0</v>
      </c>
      <c r="AV31" s="334">
        <f t="shared" si="9"/>
        <v>0</v>
      </c>
      <c r="AW31" s="471">
        <f t="shared" si="10"/>
        <v>0</v>
      </c>
      <c r="AX31" s="471">
        <f t="shared" si="11"/>
        <v>0</v>
      </c>
      <c r="AY31" s="471">
        <f t="shared" si="12"/>
        <v>0</v>
      </c>
    </row>
    <row r="32" spans="1:51" s="334" customFormat="1" ht="20.100000000000001" customHeight="1" x14ac:dyDescent="0.2">
      <c r="A32" s="324"/>
      <c r="B32" s="291">
        <f t="shared" si="2"/>
        <v>13</v>
      </c>
      <c r="C32" s="604">
        <f t="shared" si="2"/>
        <v>13</v>
      </c>
      <c r="D32" s="328" t="str">
        <f t="shared" si="13"/>
        <v>E1</v>
      </c>
      <c r="E32" s="327" t="str">
        <f t="shared" si="14"/>
        <v>P0</v>
      </c>
      <c r="F32" s="328" t="str">
        <f t="shared" si="15"/>
        <v>A</v>
      </c>
      <c r="G32" s="329">
        <f t="shared" si="3"/>
        <v>0</v>
      </c>
      <c r="H32" s="330"/>
      <c r="I32" s="586">
        <f t="shared" si="4"/>
        <v>0</v>
      </c>
      <c r="J32" s="331"/>
      <c r="K32" s="332"/>
      <c r="L32" s="475" t="str">
        <f t="shared" si="5"/>
        <v/>
      </c>
      <c r="M32" s="602">
        <f>IFERROR(ROUNDUP(K32/Datos_Avanzados!$C$113,0),0)</f>
        <v>0</v>
      </c>
      <c r="N32" s="455"/>
      <c r="O32" s="441" t="s">
        <v>12</v>
      </c>
      <c r="P32" s="455"/>
      <c r="Q32" s="474"/>
      <c r="R32" s="441" t="s">
        <v>12</v>
      </c>
      <c r="S32" s="441" t="s">
        <v>12</v>
      </c>
      <c r="T32" s="441" t="s">
        <v>12</v>
      </c>
      <c r="U32" s="474"/>
      <c r="V32" s="473">
        <f t="shared" si="6"/>
        <v>0</v>
      </c>
      <c r="W32" s="455"/>
      <c r="X32" s="441" t="s">
        <v>12</v>
      </c>
      <c r="Y32" s="474"/>
      <c r="Z32" s="466"/>
      <c r="AA32" s="466"/>
      <c r="AB32" s="466"/>
      <c r="AC32" s="579"/>
      <c r="AD32" s="582"/>
      <c r="AE32" s="582"/>
      <c r="AF32" s="582"/>
      <c r="AG32" s="582"/>
      <c r="AH32" s="605" t="str">
        <f t="shared" si="7"/>
        <v/>
      </c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T32" s="334">
        <f>IF(K32&gt;0,IF(Datos_Principales!$E$457=1,D32&amp;"-"&amp;F32,D32&amp;"-"&amp;E32&amp;"-"&amp;F32),0)</f>
        <v>0</v>
      </c>
      <c r="AU32" s="334">
        <f t="shared" si="8"/>
        <v>0</v>
      </c>
      <c r="AV32" s="334">
        <f t="shared" si="9"/>
        <v>0</v>
      </c>
      <c r="AW32" s="471">
        <f t="shared" si="10"/>
        <v>0</v>
      </c>
      <c r="AX32" s="471">
        <f t="shared" si="11"/>
        <v>0</v>
      </c>
      <c r="AY32" s="471">
        <f t="shared" si="12"/>
        <v>0</v>
      </c>
    </row>
    <row r="33" spans="1:51" s="334" customFormat="1" ht="20.100000000000001" customHeight="1" x14ac:dyDescent="0.2">
      <c r="A33" s="324"/>
      <c r="B33" s="291">
        <f t="shared" si="2"/>
        <v>14</v>
      </c>
      <c r="C33" s="604">
        <f t="shared" si="2"/>
        <v>14</v>
      </c>
      <c r="D33" s="328" t="str">
        <f t="shared" si="13"/>
        <v>E1</v>
      </c>
      <c r="E33" s="327" t="str">
        <f t="shared" si="14"/>
        <v>P0</v>
      </c>
      <c r="F33" s="328" t="str">
        <f t="shared" si="15"/>
        <v>A</v>
      </c>
      <c r="G33" s="329">
        <f t="shared" si="3"/>
        <v>0</v>
      </c>
      <c r="H33" s="330"/>
      <c r="I33" s="586">
        <f t="shared" si="4"/>
        <v>0</v>
      </c>
      <c r="J33" s="331"/>
      <c r="K33" s="332"/>
      <c r="L33" s="475" t="str">
        <f t="shared" si="5"/>
        <v/>
      </c>
      <c r="M33" s="602">
        <f>IFERROR(ROUNDUP(K33/Datos_Avanzados!$C$113,0),0)</f>
        <v>0</v>
      </c>
      <c r="N33" s="455"/>
      <c r="O33" s="441" t="s">
        <v>12</v>
      </c>
      <c r="P33" s="455"/>
      <c r="Q33" s="474"/>
      <c r="R33" s="441" t="s">
        <v>12</v>
      </c>
      <c r="S33" s="441" t="s">
        <v>12</v>
      </c>
      <c r="T33" s="441" t="s">
        <v>12</v>
      </c>
      <c r="U33" s="474"/>
      <c r="V33" s="473">
        <f t="shared" si="6"/>
        <v>0</v>
      </c>
      <c r="W33" s="455"/>
      <c r="X33" s="441" t="s">
        <v>12</v>
      </c>
      <c r="Y33" s="474"/>
      <c r="Z33" s="466"/>
      <c r="AA33" s="466"/>
      <c r="AB33" s="466"/>
      <c r="AC33" s="579"/>
      <c r="AD33" s="582"/>
      <c r="AE33" s="582"/>
      <c r="AF33" s="582"/>
      <c r="AG33" s="582"/>
      <c r="AH33" s="605" t="str">
        <f t="shared" si="7"/>
        <v/>
      </c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T33" s="334">
        <f>IF(K33&gt;0,IF(Datos_Principales!$E$457=1,D33&amp;"-"&amp;F33,D33&amp;"-"&amp;E33&amp;"-"&amp;F33),0)</f>
        <v>0</v>
      </c>
      <c r="AU33" s="334">
        <f t="shared" si="8"/>
        <v>0</v>
      </c>
      <c r="AV33" s="334">
        <f t="shared" si="9"/>
        <v>0</v>
      </c>
      <c r="AW33" s="471">
        <f t="shared" si="10"/>
        <v>0</v>
      </c>
      <c r="AX33" s="471">
        <f t="shared" si="11"/>
        <v>0</v>
      </c>
      <c r="AY33" s="471">
        <f t="shared" si="12"/>
        <v>0</v>
      </c>
    </row>
    <row r="34" spans="1:51" s="334" customFormat="1" ht="20.100000000000001" customHeight="1" x14ac:dyDescent="0.2">
      <c r="A34" s="324"/>
      <c r="B34" s="291">
        <f t="shared" si="2"/>
        <v>15</v>
      </c>
      <c r="C34" s="604">
        <f t="shared" si="2"/>
        <v>15</v>
      </c>
      <c r="D34" s="328" t="str">
        <f t="shared" si="13"/>
        <v>E1</v>
      </c>
      <c r="E34" s="327" t="str">
        <f t="shared" si="14"/>
        <v>P0</v>
      </c>
      <c r="F34" s="328" t="str">
        <f t="shared" si="15"/>
        <v>A</v>
      </c>
      <c r="G34" s="329">
        <f t="shared" si="3"/>
        <v>0</v>
      </c>
      <c r="H34" s="330"/>
      <c r="I34" s="586">
        <f t="shared" si="4"/>
        <v>0</v>
      </c>
      <c r="J34" s="331"/>
      <c r="K34" s="332"/>
      <c r="L34" s="475" t="str">
        <f t="shared" si="5"/>
        <v/>
      </c>
      <c r="M34" s="602">
        <f>IFERROR(ROUNDUP(K34/Datos_Avanzados!$C$113,0),0)</f>
        <v>0</v>
      </c>
      <c r="N34" s="455"/>
      <c r="O34" s="441" t="s">
        <v>12</v>
      </c>
      <c r="P34" s="455"/>
      <c r="Q34" s="474"/>
      <c r="R34" s="441" t="s">
        <v>12</v>
      </c>
      <c r="S34" s="441" t="s">
        <v>12</v>
      </c>
      <c r="T34" s="441" t="s">
        <v>12</v>
      </c>
      <c r="U34" s="474"/>
      <c r="V34" s="473">
        <f t="shared" si="6"/>
        <v>0</v>
      </c>
      <c r="W34" s="455"/>
      <c r="X34" s="441" t="s">
        <v>12</v>
      </c>
      <c r="Y34" s="474"/>
      <c r="Z34" s="466"/>
      <c r="AA34" s="466"/>
      <c r="AB34" s="466"/>
      <c r="AC34" s="579"/>
      <c r="AD34" s="582"/>
      <c r="AE34" s="582"/>
      <c r="AF34" s="582"/>
      <c r="AG34" s="582"/>
      <c r="AH34" s="605" t="str">
        <f t="shared" si="7"/>
        <v/>
      </c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T34" s="334">
        <f>IF(K34&gt;0,IF(Datos_Principales!$E$457=1,D34&amp;"-"&amp;F34,D34&amp;"-"&amp;E34&amp;"-"&amp;F34),0)</f>
        <v>0</v>
      </c>
      <c r="AU34" s="334">
        <f t="shared" si="8"/>
        <v>0</v>
      </c>
      <c r="AV34" s="334">
        <f t="shared" si="9"/>
        <v>0</v>
      </c>
      <c r="AW34" s="471">
        <f t="shared" si="10"/>
        <v>0</v>
      </c>
      <c r="AX34" s="471">
        <f t="shared" si="11"/>
        <v>0</v>
      </c>
      <c r="AY34" s="471">
        <f t="shared" si="12"/>
        <v>0</v>
      </c>
    </row>
    <row r="35" spans="1:51" s="334" customFormat="1" ht="20.100000000000001" customHeight="1" x14ac:dyDescent="0.2">
      <c r="A35" s="324"/>
      <c r="B35" s="291">
        <f t="shared" si="2"/>
        <v>16</v>
      </c>
      <c r="C35" s="604">
        <f t="shared" si="2"/>
        <v>16</v>
      </c>
      <c r="D35" s="328" t="str">
        <f t="shared" si="13"/>
        <v>E1</v>
      </c>
      <c r="E35" s="327" t="str">
        <f t="shared" si="14"/>
        <v>P0</v>
      </c>
      <c r="F35" s="328" t="str">
        <f t="shared" si="15"/>
        <v>A</v>
      </c>
      <c r="G35" s="329">
        <f t="shared" si="3"/>
        <v>0</v>
      </c>
      <c r="H35" s="330"/>
      <c r="I35" s="586">
        <f t="shared" si="4"/>
        <v>0</v>
      </c>
      <c r="J35" s="331"/>
      <c r="K35" s="332"/>
      <c r="L35" s="475" t="str">
        <f t="shared" si="5"/>
        <v/>
      </c>
      <c r="M35" s="602">
        <f>IFERROR(ROUNDUP(K35/Datos_Avanzados!$C$113,0),0)</f>
        <v>0</v>
      </c>
      <c r="N35" s="455"/>
      <c r="O35" s="441" t="s">
        <v>12</v>
      </c>
      <c r="P35" s="455"/>
      <c r="Q35" s="474"/>
      <c r="R35" s="441" t="s">
        <v>12</v>
      </c>
      <c r="S35" s="441" t="s">
        <v>12</v>
      </c>
      <c r="T35" s="441" t="s">
        <v>12</v>
      </c>
      <c r="U35" s="474"/>
      <c r="V35" s="473">
        <f t="shared" si="6"/>
        <v>0</v>
      </c>
      <c r="W35" s="455"/>
      <c r="X35" s="441" t="s">
        <v>12</v>
      </c>
      <c r="Y35" s="474"/>
      <c r="Z35" s="466"/>
      <c r="AA35" s="466"/>
      <c r="AB35" s="466"/>
      <c r="AC35" s="579"/>
      <c r="AD35" s="582"/>
      <c r="AE35" s="582"/>
      <c r="AF35" s="582"/>
      <c r="AG35" s="582"/>
      <c r="AH35" s="605" t="str">
        <f t="shared" si="7"/>
        <v/>
      </c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T35" s="334">
        <f>IF(K35&gt;0,IF(Datos_Principales!$E$457=1,D35&amp;"-"&amp;F35,D35&amp;"-"&amp;E35&amp;"-"&amp;F35),0)</f>
        <v>0</v>
      </c>
      <c r="AU35" s="334">
        <f t="shared" si="8"/>
        <v>0</v>
      </c>
      <c r="AV35" s="334">
        <f t="shared" si="9"/>
        <v>0</v>
      </c>
      <c r="AW35" s="471">
        <f t="shared" si="10"/>
        <v>0</v>
      </c>
      <c r="AX35" s="471">
        <f t="shared" si="11"/>
        <v>0</v>
      </c>
      <c r="AY35" s="471">
        <f t="shared" si="12"/>
        <v>0</v>
      </c>
    </row>
    <row r="36" spans="1:51" s="334" customFormat="1" ht="20.100000000000001" customHeight="1" x14ac:dyDescent="0.2">
      <c r="A36" s="324"/>
      <c r="B36" s="291">
        <f t="shared" si="2"/>
        <v>17</v>
      </c>
      <c r="C36" s="604">
        <f t="shared" si="2"/>
        <v>17</v>
      </c>
      <c r="D36" s="328" t="str">
        <f t="shared" si="13"/>
        <v>E1</v>
      </c>
      <c r="E36" s="327" t="str">
        <f t="shared" si="14"/>
        <v>P0</v>
      </c>
      <c r="F36" s="328" t="str">
        <f t="shared" si="15"/>
        <v>A</v>
      </c>
      <c r="G36" s="329">
        <f t="shared" si="3"/>
        <v>0</v>
      </c>
      <c r="H36" s="330"/>
      <c r="I36" s="586">
        <f t="shared" si="4"/>
        <v>0</v>
      </c>
      <c r="J36" s="331"/>
      <c r="K36" s="332"/>
      <c r="L36" s="475" t="str">
        <f t="shared" si="5"/>
        <v/>
      </c>
      <c r="M36" s="602">
        <f>IFERROR(ROUNDUP(K36/Datos_Avanzados!$C$113,0),0)</f>
        <v>0</v>
      </c>
      <c r="N36" s="455"/>
      <c r="O36" s="441" t="s">
        <v>12</v>
      </c>
      <c r="P36" s="455"/>
      <c r="Q36" s="474"/>
      <c r="R36" s="441" t="s">
        <v>12</v>
      </c>
      <c r="S36" s="441" t="s">
        <v>12</v>
      </c>
      <c r="T36" s="441" t="s">
        <v>12</v>
      </c>
      <c r="U36" s="474"/>
      <c r="V36" s="473">
        <f t="shared" si="6"/>
        <v>0</v>
      </c>
      <c r="W36" s="455"/>
      <c r="X36" s="441" t="s">
        <v>12</v>
      </c>
      <c r="Y36" s="474"/>
      <c r="Z36" s="466"/>
      <c r="AA36" s="466"/>
      <c r="AB36" s="466"/>
      <c r="AC36" s="579"/>
      <c r="AD36" s="582"/>
      <c r="AE36" s="582"/>
      <c r="AF36" s="582"/>
      <c r="AG36" s="582"/>
      <c r="AH36" s="605" t="str">
        <f t="shared" si="7"/>
        <v/>
      </c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T36" s="334">
        <f>IF(K36&gt;0,IF(Datos_Principales!$E$457=1,D36&amp;"-"&amp;F36,D36&amp;"-"&amp;E36&amp;"-"&amp;F36),0)</f>
        <v>0</v>
      </c>
      <c r="AU36" s="334">
        <f t="shared" si="8"/>
        <v>0</v>
      </c>
      <c r="AV36" s="334">
        <f t="shared" si="9"/>
        <v>0</v>
      </c>
      <c r="AW36" s="471">
        <f t="shared" si="10"/>
        <v>0</v>
      </c>
      <c r="AX36" s="471">
        <f t="shared" si="11"/>
        <v>0</v>
      </c>
      <c r="AY36" s="471">
        <f t="shared" si="12"/>
        <v>0</v>
      </c>
    </row>
    <row r="37" spans="1:51" s="334" customFormat="1" ht="20.100000000000001" customHeight="1" x14ac:dyDescent="0.2">
      <c r="A37" s="324"/>
      <c r="B37" s="291">
        <f t="shared" si="2"/>
        <v>18</v>
      </c>
      <c r="C37" s="604">
        <f t="shared" si="2"/>
        <v>18</v>
      </c>
      <c r="D37" s="328" t="str">
        <f t="shared" si="13"/>
        <v>E1</v>
      </c>
      <c r="E37" s="327" t="str">
        <f t="shared" si="14"/>
        <v>P0</v>
      </c>
      <c r="F37" s="328" t="str">
        <f t="shared" si="15"/>
        <v>A</v>
      </c>
      <c r="G37" s="329">
        <f t="shared" si="3"/>
        <v>0</v>
      </c>
      <c r="H37" s="330"/>
      <c r="I37" s="586">
        <f t="shared" si="4"/>
        <v>0</v>
      </c>
      <c r="J37" s="331"/>
      <c r="K37" s="332"/>
      <c r="L37" s="475" t="str">
        <f t="shared" si="5"/>
        <v/>
      </c>
      <c r="M37" s="602">
        <f>IFERROR(ROUNDUP(K37/Datos_Avanzados!$C$113,0),0)</f>
        <v>0</v>
      </c>
      <c r="N37" s="455"/>
      <c r="O37" s="441" t="s">
        <v>12</v>
      </c>
      <c r="P37" s="455"/>
      <c r="Q37" s="474"/>
      <c r="R37" s="441" t="s">
        <v>12</v>
      </c>
      <c r="S37" s="441" t="s">
        <v>12</v>
      </c>
      <c r="T37" s="441" t="s">
        <v>12</v>
      </c>
      <c r="U37" s="474"/>
      <c r="V37" s="473">
        <f t="shared" si="6"/>
        <v>0</v>
      </c>
      <c r="W37" s="455"/>
      <c r="X37" s="441" t="s">
        <v>12</v>
      </c>
      <c r="Y37" s="474"/>
      <c r="Z37" s="466"/>
      <c r="AA37" s="466"/>
      <c r="AB37" s="466"/>
      <c r="AC37" s="579"/>
      <c r="AD37" s="582"/>
      <c r="AE37" s="582"/>
      <c r="AF37" s="582"/>
      <c r="AG37" s="582"/>
      <c r="AH37" s="605" t="str">
        <f t="shared" si="7"/>
        <v/>
      </c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T37" s="334">
        <f>IF(K37&gt;0,IF(Datos_Principales!$E$457=1,D37&amp;"-"&amp;F37,D37&amp;"-"&amp;E37&amp;"-"&amp;F37),0)</f>
        <v>0</v>
      </c>
      <c r="AU37" s="334">
        <f t="shared" si="8"/>
        <v>0</v>
      </c>
      <c r="AV37" s="334">
        <f t="shared" si="9"/>
        <v>0</v>
      </c>
      <c r="AW37" s="471">
        <f t="shared" si="10"/>
        <v>0</v>
      </c>
      <c r="AX37" s="471">
        <f t="shared" si="11"/>
        <v>0</v>
      </c>
      <c r="AY37" s="471">
        <f t="shared" si="12"/>
        <v>0</v>
      </c>
    </row>
    <row r="38" spans="1:51" s="334" customFormat="1" ht="20.100000000000001" customHeight="1" x14ac:dyDescent="0.2">
      <c r="A38" s="324"/>
      <c r="B38" s="291">
        <f t="shared" si="2"/>
        <v>19</v>
      </c>
      <c r="C38" s="604">
        <f t="shared" si="2"/>
        <v>19</v>
      </c>
      <c r="D38" s="328" t="str">
        <f t="shared" si="13"/>
        <v>E1</v>
      </c>
      <c r="E38" s="327" t="str">
        <f t="shared" si="14"/>
        <v>P0</v>
      </c>
      <c r="F38" s="328" t="str">
        <f t="shared" si="15"/>
        <v>A</v>
      </c>
      <c r="G38" s="329">
        <f t="shared" si="3"/>
        <v>0</v>
      </c>
      <c r="H38" s="330"/>
      <c r="I38" s="586">
        <f t="shared" si="4"/>
        <v>0</v>
      </c>
      <c r="J38" s="331"/>
      <c r="K38" s="332"/>
      <c r="L38" s="475" t="str">
        <f t="shared" si="5"/>
        <v/>
      </c>
      <c r="M38" s="602">
        <f>IFERROR(ROUNDUP(K38/Datos_Avanzados!$C$113,0),0)</f>
        <v>0</v>
      </c>
      <c r="N38" s="455"/>
      <c r="O38" s="441" t="s">
        <v>12</v>
      </c>
      <c r="P38" s="455"/>
      <c r="Q38" s="474"/>
      <c r="R38" s="441" t="s">
        <v>12</v>
      </c>
      <c r="S38" s="441" t="s">
        <v>12</v>
      </c>
      <c r="T38" s="441" t="s">
        <v>12</v>
      </c>
      <c r="U38" s="474"/>
      <c r="V38" s="473">
        <f t="shared" si="6"/>
        <v>0</v>
      </c>
      <c r="W38" s="455"/>
      <c r="X38" s="441" t="s">
        <v>12</v>
      </c>
      <c r="Y38" s="474"/>
      <c r="Z38" s="466"/>
      <c r="AA38" s="466"/>
      <c r="AB38" s="466"/>
      <c r="AC38" s="579"/>
      <c r="AD38" s="582"/>
      <c r="AE38" s="582"/>
      <c r="AF38" s="582"/>
      <c r="AG38" s="582"/>
      <c r="AH38" s="605" t="str">
        <f t="shared" si="7"/>
        <v/>
      </c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T38" s="334">
        <f>IF(K38&gt;0,IF(Datos_Principales!$E$457=1,D38&amp;"-"&amp;F38,D38&amp;"-"&amp;E38&amp;"-"&amp;F38),0)</f>
        <v>0</v>
      </c>
      <c r="AU38" s="334">
        <f t="shared" si="8"/>
        <v>0</v>
      </c>
      <c r="AV38" s="334">
        <f t="shared" si="9"/>
        <v>0</v>
      </c>
      <c r="AW38" s="471">
        <f t="shared" si="10"/>
        <v>0</v>
      </c>
      <c r="AX38" s="471">
        <f t="shared" si="11"/>
        <v>0</v>
      </c>
      <c r="AY38" s="471">
        <f t="shared" si="12"/>
        <v>0</v>
      </c>
    </row>
    <row r="39" spans="1:51" s="334" customFormat="1" ht="20.100000000000001" customHeight="1" x14ac:dyDescent="0.2">
      <c r="A39" s="324"/>
      <c r="B39" s="291">
        <f t="shared" si="2"/>
        <v>20</v>
      </c>
      <c r="C39" s="604">
        <f t="shared" si="2"/>
        <v>20</v>
      </c>
      <c r="D39" s="328" t="str">
        <f t="shared" si="13"/>
        <v>E1</v>
      </c>
      <c r="E39" s="327" t="str">
        <f t="shared" si="14"/>
        <v>P0</v>
      </c>
      <c r="F39" s="328" t="str">
        <f t="shared" si="15"/>
        <v>A</v>
      </c>
      <c r="G39" s="329">
        <f t="shared" si="3"/>
        <v>0</v>
      </c>
      <c r="H39" s="330"/>
      <c r="I39" s="586">
        <f t="shared" si="4"/>
        <v>0</v>
      </c>
      <c r="J39" s="331"/>
      <c r="K39" s="332"/>
      <c r="L39" s="475" t="str">
        <f t="shared" si="5"/>
        <v/>
      </c>
      <c r="M39" s="602">
        <f>IFERROR(ROUNDUP(K39/Datos_Avanzados!$C$113,0),0)</f>
        <v>0</v>
      </c>
      <c r="N39" s="455"/>
      <c r="O39" s="441" t="s">
        <v>12</v>
      </c>
      <c r="P39" s="455"/>
      <c r="Q39" s="474"/>
      <c r="R39" s="441" t="s">
        <v>12</v>
      </c>
      <c r="S39" s="441" t="s">
        <v>12</v>
      </c>
      <c r="T39" s="441" t="s">
        <v>12</v>
      </c>
      <c r="U39" s="474"/>
      <c r="V39" s="473">
        <f t="shared" si="6"/>
        <v>0</v>
      </c>
      <c r="W39" s="455"/>
      <c r="X39" s="441" t="s">
        <v>12</v>
      </c>
      <c r="Y39" s="474"/>
      <c r="Z39" s="466"/>
      <c r="AA39" s="466"/>
      <c r="AB39" s="466"/>
      <c r="AC39" s="579"/>
      <c r="AD39" s="582"/>
      <c r="AE39" s="582"/>
      <c r="AF39" s="582"/>
      <c r="AG39" s="582"/>
      <c r="AH39" s="605" t="str">
        <f t="shared" si="7"/>
        <v/>
      </c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T39" s="334">
        <f>IF(K39&gt;0,IF(Datos_Principales!$E$457=1,D39&amp;"-"&amp;F39,D39&amp;"-"&amp;E39&amp;"-"&amp;F39),0)</f>
        <v>0</v>
      </c>
      <c r="AU39" s="334">
        <f t="shared" si="8"/>
        <v>0</v>
      </c>
      <c r="AV39" s="334">
        <f t="shared" si="9"/>
        <v>0</v>
      </c>
      <c r="AW39" s="471">
        <f t="shared" si="10"/>
        <v>0</v>
      </c>
      <c r="AX39" s="471">
        <f t="shared" si="11"/>
        <v>0</v>
      </c>
      <c r="AY39" s="471">
        <f t="shared" si="12"/>
        <v>0</v>
      </c>
    </row>
    <row r="40" spans="1:51" s="334" customFormat="1" ht="20.100000000000001" customHeight="1" x14ac:dyDescent="0.2">
      <c r="A40" s="324"/>
      <c r="B40" s="291">
        <f t="shared" si="2"/>
        <v>21</v>
      </c>
      <c r="C40" s="604">
        <f t="shared" si="2"/>
        <v>21</v>
      </c>
      <c r="D40" s="328" t="str">
        <f t="shared" si="13"/>
        <v>E1</v>
      </c>
      <c r="E40" s="327" t="str">
        <f t="shared" si="14"/>
        <v>P0</v>
      </c>
      <c r="F40" s="328" t="str">
        <f t="shared" si="15"/>
        <v>A</v>
      </c>
      <c r="G40" s="329">
        <f t="shared" si="3"/>
        <v>0</v>
      </c>
      <c r="H40" s="330"/>
      <c r="I40" s="586">
        <f t="shared" si="4"/>
        <v>0</v>
      </c>
      <c r="J40" s="347"/>
      <c r="K40" s="333"/>
      <c r="L40" s="475" t="str">
        <f t="shared" si="5"/>
        <v/>
      </c>
      <c r="M40" s="602">
        <f>IFERROR(ROUNDUP(K40/Datos_Avanzados!$C$113,0),0)</f>
        <v>0</v>
      </c>
      <c r="N40" s="455"/>
      <c r="O40" s="441" t="s">
        <v>12</v>
      </c>
      <c r="P40" s="455"/>
      <c r="Q40" s="474"/>
      <c r="R40" s="441" t="s">
        <v>12</v>
      </c>
      <c r="S40" s="441" t="s">
        <v>12</v>
      </c>
      <c r="T40" s="441" t="s">
        <v>12</v>
      </c>
      <c r="U40" s="474"/>
      <c r="V40" s="473">
        <f t="shared" si="6"/>
        <v>0</v>
      </c>
      <c r="W40" s="455"/>
      <c r="X40" s="441" t="s">
        <v>12</v>
      </c>
      <c r="Y40" s="474"/>
      <c r="Z40" s="466"/>
      <c r="AA40" s="466"/>
      <c r="AB40" s="466"/>
      <c r="AC40" s="579"/>
      <c r="AD40" s="582"/>
      <c r="AE40" s="582"/>
      <c r="AF40" s="582"/>
      <c r="AG40" s="582"/>
      <c r="AH40" s="605" t="str">
        <f t="shared" si="7"/>
        <v/>
      </c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T40" s="334">
        <f>IF(K40&gt;0,IF(Datos_Principales!$E$457=1,D40&amp;"-"&amp;F40,D40&amp;"-"&amp;E40&amp;"-"&amp;F40),0)</f>
        <v>0</v>
      </c>
      <c r="AU40" s="334">
        <f t="shared" si="8"/>
        <v>0</v>
      </c>
      <c r="AV40" s="334">
        <f t="shared" si="9"/>
        <v>0</v>
      </c>
      <c r="AW40" s="471">
        <f t="shared" si="10"/>
        <v>0</v>
      </c>
      <c r="AX40" s="471">
        <f t="shared" si="11"/>
        <v>0</v>
      </c>
      <c r="AY40" s="471">
        <f t="shared" si="12"/>
        <v>0</v>
      </c>
    </row>
    <row r="41" spans="1:51" s="334" customFormat="1" ht="20.100000000000001" customHeight="1" x14ac:dyDescent="0.2">
      <c r="A41" s="324"/>
      <c r="B41" s="291">
        <f t="shared" si="2"/>
        <v>22</v>
      </c>
      <c r="C41" s="604">
        <f t="shared" si="2"/>
        <v>22</v>
      </c>
      <c r="D41" s="328" t="str">
        <f t="shared" si="13"/>
        <v>E1</v>
      </c>
      <c r="E41" s="327" t="str">
        <f t="shared" si="14"/>
        <v>P0</v>
      </c>
      <c r="F41" s="328" t="str">
        <f t="shared" si="15"/>
        <v>A</v>
      </c>
      <c r="G41" s="329">
        <f t="shared" si="3"/>
        <v>0</v>
      </c>
      <c r="H41" s="330"/>
      <c r="I41" s="586">
        <f t="shared" si="4"/>
        <v>0</v>
      </c>
      <c r="J41" s="347"/>
      <c r="K41" s="333"/>
      <c r="L41" s="475" t="str">
        <f t="shared" si="5"/>
        <v/>
      </c>
      <c r="M41" s="602">
        <f>IFERROR(ROUNDUP(K41/Datos_Avanzados!$C$113,0),0)</f>
        <v>0</v>
      </c>
      <c r="N41" s="455"/>
      <c r="O41" s="441" t="s">
        <v>12</v>
      </c>
      <c r="P41" s="455"/>
      <c r="Q41" s="474"/>
      <c r="R41" s="441" t="s">
        <v>12</v>
      </c>
      <c r="S41" s="441" t="s">
        <v>12</v>
      </c>
      <c r="T41" s="441" t="s">
        <v>12</v>
      </c>
      <c r="U41" s="474"/>
      <c r="V41" s="473">
        <f t="shared" si="6"/>
        <v>0</v>
      </c>
      <c r="W41" s="455"/>
      <c r="X41" s="441" t="s">
        <v>12</v>
      </c>
      <c r="Y41" s="474"/>
      <c r="Z41" s="466"/>
      <c r="AA41" s="466"/>
      <c r="AB41" s="466"/>
      <c r="AC41" s="579"/>
      <c r="AD41" s="582"/>
      <c r="AE41" s="582"/>
      <c r="AF41" s="582"/>
      <c r="AG41" s="582"/>
      <c r="AH41" s="605" t="str">
        <f t="shared" si="7"/>
        <v/>
      </c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T41" s="334">
        <f>IF(K41&gt;0,IF(Datos_Principales!$E$457=1,D41&amp;"-"&amp;F41,D41&amp;"-"&amp;E41&amp;"-"&amp;F41),0)</f>
        <v>0</v>
      </c>
      <c r="AU41" s="334">
        <f t="shared" si="8"/>
        <v>0</v>
      </c>
      <c r="AV41" s="334">
        <f t="shared" si="9"/>
        <v>0</v>
      </c>
      <c r="AW41" s="471">
        <f t="shared" si="10"/>
        <v>0</v>
      </c>
      <c r="AX41" s="471">
        <f t="shared" si="11"/>
        <v>0</v>
      </c>
      <c r="AY41" s="471">
        <f t="shared" si="12"/>
        <v>0</v>
      </c>
    </row>
    <row r="42" spans="1:51" s="334" customFormat="1" ht="20.100000000000001" customHeight="1" x14ac:dyDescent="0.2">
      <c r="A42" s="324"/>
      <c r="B42" s="291">
        <f t="shared" si="2"/>
        <v>23</v>
      </c>
      <c r="C42" s="604">
        <f t="shared" si="2"/>
        <v>23</v>
      </c>
      <c r="D42" s="328" t="str">
        <f t="shared" si="13"/>
        <v>E1</v>
      </c>
      <c r="E42" s="327" t="str">
        <f t="shared" si="14"/>
        <v>P0</v>
      </c>
      <c r="F42" s="328" t="str">
        <f t="shared" si="15"/>
        <v>A</v>
      </c>
      <c r="G42" s="329">
        <f t="shared" si="3"/>
        <v>0</v>
      </c>
      <c r="H42" s="330"/>
      <c r="I42" s="586">
        <f t="shared" si="4"/>
        <v>0</v>
      </c>
      <c r="J42" s="347"/>
      <c r="K42" s="333"/>
      <c r="L42" s="475" t="str">
        <f t="shared" si="5"/>
        <v/>
      </c>
      <c r="M42" s="602">
        <f>IFERROR(ROUNDUP(K42/Datos_Avanzados!$C$113,0),0)</f>
        <v>0</v>
      </c>
      <c r="N42" s="455"/>
      <c r="O42" s="441" t="s">
        <v>12</v>
      </c>
      <c r="P42" s="455"/>
      <c r="Q42" s="474"/>
      <c r="R42" s="441" t="s">
        <v>12</v>
      </c>
      <c r="S42" s="441" t="s">
        <v>12</v>
      </c>
      <c r="T42" s="441" t="s">
        <v>12</v>
      </c>
      <c r="U42" s="474"/>
      <c r="V42" s="473">
        <f t="shared" si="6"/>
        <v>0</v>
      </c>
      <c r="W42" s="455"/>
      <c r="X42" s="441" t="s">
        <v>12</v>
      </c>
      <c r="Y42" s="474"/>
      <c r="Z42" s="466"/>
      <c r="AA42" s="466"/>
      <c r="AB42" s="466"/>
      <c r="AC42" s="579"/>
      <c r="AD42" s="582"/>
      <c r="AE42" s="582"/>
      <c r="AF42" s="582"/>
      <c r="AG42" s="582"/>
      <c r="AH42" s="605" t="str">
        <f t="shared" si="7"/>
        <v/>
      </c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T42" s="334">
        <f>IF(K42&gt;0,IF(Datos_Principales!$E$457=1,D42&amp;"-"&amp;F42,D42&amp;"-"&amp;E42&amp;"-"&amp;F42),0)</f>
        <v>0</v>
      </c>
      <c r="AU42" s="334">
        <f t="shared" si="8"/>
        <v>0</v>
      </c>
      <c r="AV42" s="334">
        <f t="shared" si="9"/>
        <v>0</v>
      </c>
      <c r="AW42" s="471">
        <f t="shared" si="10"/>
        <v>0</v>
      </c>
      <c r="AX42" s="471">
        <f t="shared" si="11"/>
        <v>0</v>
      </c>
      <c r="AY42" s="471">
        <f t="shared" si="12"/>
        <v>0</v>
      </c>
    </row>
    <row r="43" spans="1:51" s="334" customFormat="1" ht="20.100000000000001" customHeight="1" x14ac:dyDescent="0.2">
      <c r="A43" s="324"/>
      <c r="B43" s="291">
        <f t="shared" si="2"/>
        <v>24</v>
      </c>
      <c r="C43" s="604">
        <f t="shared" si="2"/>
        <v>24</v>
      </c>
      <c r="D43" s="328" t="str">
        <f t="shared" si="13"/>
        <v>E1</v>
      </c>
      <c r="E43" s="327" t="str">
        <f t="shared" si="14"/>
        <v>P0</v>
      </c>
      <c r="F43" s="328" t="str">
        <f t="shared" si="15"/>
        <v>A</v>
      </c>
      <c r="G43" s="329">
        <f t="shared" si="3"/>
        <v>0</v>
      </c>
      <c r="H43" s="330"/>
      <c r="I43" s="586">
        <f t="shared" si="4"/>
        <v>0</v>
      </c>
      <c r="J43" s="347"/>
      <c r="K43" s="333"/>
      <c r="L43" s="475" t="str">
        <f t="shared" si="5"/>
        <v/>
      </c>
      <c r="M43" s="602">
        <f>IFERROR(ROUNDUP(K43/Datos_Avanzados!$C$113,0),0)</f>
        <v>0</v>
      </c>
      <c r="N43" s="455"/>
      <c r="O43" s="441" t="s">
        <v>12</v>
      </c>
      <c r="P43" s="455"/>
      <c r="Q43" s="474"/>
      <c r="R43" s="441" t="s">
        <v>12</v>
      </c>
      <c r="S43" s="441" t="s">
        <v>12</v>
      </c>
      <c r="T43" s="441" t="s">
        <v>12</v>
      </c>
      <c r="U43" s="474"/>
      <c r="V43" s="473">
        <f t="shared" si="6"/>
        <v>0</v>
      </c>
      <c r="W43" s="455"/>
      <c r="X43" s="441" t="s">
        <v>12</v>
      </c>
      <c r="Y43" s="474"/>
      <c r="Z43" s="466"/>
      <c r="AA43" s="466"/>
      <c r="AB43" s="466"/>
      <c r="AC43" s="579"/>
      <c r="AD43" s="582"/>
      <c r="AE43" s="582"/>
      <c r="AF43" s="582"/>
      <c r="AG43" s="582"/>
      <c r="AH43" s="605" t="str">
        <f t="shared" si="7"/>
        <v/>
      </c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T43" s="334">
        <f>IF(K43&gt;0,IF(Datos_Principales!$E$457=1,D43&amp;"-"&amp;F43,D43&amp;"-"&amp;E43&amp;"-"&amp;F43),0)</f>
        <v>0</v>
      </c>
      <c r="AU43" s="334">
        <f t="shared" si="8"/>
        <v>0</v>
      </c>
      <c r="AV43" s="334">
        <f t="shared" si="9"/>
        <v>0</v>
      </c>
      <c r="AW43" s="471">
        <f t="shared" si="10"/>
        <v>0</v>
      </c>
      <c r="AX43" s="471">
        <f t="shared" si="11"/>
        <v>0</v>
      </c>
      <c r="AY43" s="471">
        <f t="shared" si="12"/>
        <v>0</v>
      </c>
    </row>
    <row r="44" spans="1:51" s="334" customFormat="1" ht="20.100000000000001" customHeight="1" collapsed="1" x14ac:dyDescent="0.2">
      <c r="A44" s="324"/>
      <c r="B44" s="291">
        <f t="shared" si="2"/>
        <v>25</v>
      </c>
      <c r="C44" s="604">
        <f t="shared" si="2"/>
        <v>25</v>
      </c>
      <c r="D44" s="328" t="str">
        <f t="shared" si="13"/>
        <v>E1</v>
      </c>
      <c r="E44" s="327" t="str">
        <f t="shared" si="14"/>
        <v>P0</v>
      </c>
      <c r="F44" s="328" t="str">
        <f t="shared" si="15"/>
        <v>A</v>
      </c>
      <c r="G44" s="329">
        <f t="shared" si="3"/>
        <v>0</v>
      </c>
      <c r="H44" s="330"/>
      <c r="I44" s="586">
        <f t="shared" si="4"/>
        <v>0</v>
      </c>
      <c r="J44" s="347"/>
      <c r="K44" s="333"/>
      <c r="L44" s="475" t="str">
        <f t="shared" si="5"/>
        <v/>
      </c>
      <c r="M44" s="602">
        <f>IFERROR(ROUNDUP(K44/Datos_Avanzados!$C$113,0),0)</f>
        <v>0</v>
      </c>
      <c r="N44" s="455"/>
      <c r="O44" s="441" t="s">
        <v>12</v>
      </c>
      <c r="P44" s="455"/>
      <c r="Q44" s="474"/>
      <c r="R44" s="441" t="s">
        <v>12</v>
      </c>
      <c r="S44" s="441" t="s">
        <v>12</v>
      </c>
      <c r="T44" s="441" t="s">
        <v>12</v>
      </c>
      <c r="U44" s="474"/>
      <c r="V44" s="473">
        <f t="shared" si="6"/>
        <v>0</v>
      </c>
      <c r="W44" s="455"/>
      <c r="X44" s="441" t="s">
        <v>12</v>
      </c>
      <c r="Y44" s="474"/>
      <c r="Z44" s="466"/>
      <c r="AA44" s="466"/>
      <c r="AB44" s="466"/>
      <c r="AC44" s="579"/>
      <c r="AD44" s="582"/>
      <c r="AE44" s="582"/>
      <c r="AF44" s="582"/>
      <c r="AG44" s="582"/>
      <c r="AH44" s="605" t="str">
        <f t="shared" si="7"/>
        <v/>
      </c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T44" s="334">
        <f>IF(K44&gt;0,IF(Datos_Principales!$E$457=1,D44&amp;"-"&amp;F44,D44&amp;"-"&amp;E44&amp;"-"&amp;F44),0)</f>
        <v>0</v>
      </c>
      <c r="AU44" s="334">
        <f t="shared" si="8"/>
        <v>0</v>
      </c>
      <c r="AV44" s="334">
        <f t="shared" si="9"/>
        <v>0</v>
      </c>
      <c r="AW44" s="471">
        <f t="shared" si="10"/>
        <v>0</v>
      </c>
      <c r="AX44" s="471">
        <f t="shared" si="11"/>
        <v>0</v>
      </c>
      <c r="AY44" s="471">
        <f t="shared" si="12"/>
        <v>0</v>
      </c>
    </row>
    <row r="45" spans="1:51" s="334" customFormat="1" ht="20.100000000000001" customHeight="1" collapsed="1" x14ac:dyDescent="0.2">
      <c r="A45" s="324"/>
      <c r="B45" s="291">
        <f t="shared" si="2"/>
        <v>26</v>
      </c>
      <c r="C45" s="604">
        <f t="shared" si="2"/>
        <v>26</v>
      </c>
      <c r="D45" s="328" t="str">
        <f t="shared" si="13"/>
        <v>E1</v>
      </c>
      <c r="E45" s="327" t="str">
        <f t="shared" si="14"/>
        <v>P0</v>
      </c>
      <c r="F45" s="328" t="str">
        <f t="shared" si="15"/>
        <v>A</v>
      </c>
      <c r="G45" s="329">
        <f t="shared" si="3"/>
        <v>0</v>
      </c>
      <c r="H45" s="330"/>
      <c r="I45" s="586">
        <f t="shared" ref="I45:I108" si="16">IF(AU45&gt;0,AT45,0)</f>
        <v>0</v>
      </c>
      <c r="J45" s="347"/>
      <c r="K45" s="333"/>
      <c r="L45" s="475" t="str">
        <f t="shared" ref="L45:L108" si="17">IF(K45&gt;40,"!","")</f>
        <v/>
      </c>
      <c r="M45" s="602">
        <f>IFERROR(ROUNDUP(K45/Datos_Avanzados!$C$113,0),0)</f>
        <v>0</v>
      </c>
      <c r="N45" s="455"/>
      <c r="O45" s="441" t="s">
        <v>12</v>
      </c>
      <c r="P45" s="455"/>
      <c r="Q45" s="474"/>
      <c r="R45" s="441" t="s">
        <v>12</v>
      </c>
      <c r="S45" s="441" t="s">
        <v>12</v>
      </c>
      <c r="T45" s="441" t="s">
        <v>12</v>
      </c>
      <c r="U45" s="474"/>
      <c r="V45" s="473">
        <f t="shared" ref="V45:V108" si="18">IFERROR(ROUNDUP(K45/2.4/4,0),0)</f>
        <v>0</v>
      </c>
      <c r="W45" s="455"/>
      <c r="X45" s="441" t="s">
        <v>12</v>
      </c>
      <c r="Y45" s="474"/>
      <c r="Z45" s="466"/>
      <c r="AA45" s="466"/>
      <c r="AB45" s="466"/>
      <c r="AC45" s="579"/>
      <c r="AD45" s="582"/>
      <c r="AE45" s="582"/>
      <c r="AF45" s="582"/>
      <c r="AG45" s="582"/>
      <c r="AH45" s="605" t="str">
        <f t="shared" si="7"/>
        <v/>
      </c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T45" s="334">
        <f>IF(K45&gt;0,IF(Datos_Principales!$E$457=1,D45&amp;"-"&amp;F45,D45&amp;"-"&amp;E45&amp;"-"&amp;F45),0)</f>
        <v>0</v>
      </c>
      <c r="AU45" s="334">
        <f t="shared" ref="AU45:AU108" si="19">IF(K45&gt;0,IF(AT45=AT44,0,1),0)</f>
        <v>0</v>
      </c>
      <c r="AV45" s="334">
        <f t="shared" ref="AV45:AV108" si="20">IF(ROW()=20,AU45,IF(K45&gt;0,AV44,0))</f>
        <v>0</v>
      </c>
      <c r="AW45" s="471">
        <f t="shared" ref="AW45:AW108" si="21">IF(R45="-",0,1)</f>
        <v>0</v>
      </c>
      <c r="AX45" s="471">
        <f t="shared" ref="AX45:AX108" si="22">IF(S45="-",0,1)</f>
        <v>0</v>
      </c>
      <c r="AY45" s="471">
        <f t="shared" ref="AY45:AY108" si="23">IF(T45="-",0,1)</f>
        <v>0</v>
      </c>
    </row>
    <row r="46" spans="1:51" s="334" customFormat="1" ht="20.100000000000001" customHeight="1" collapsed="1" x14ac:dyDescent="0.2">
      <c r="A46" s="324"/>
      <c r="B46" s="291">
        <f t="shared" si="2"/>
        <v>27</v>
      </c>
      <c r="C46" s="604">
        <f t="shared" si="2"/>
        <v>27</v>
      </c>
      <c r="D46" s="328" t="str">
        <f t="shared" si="13"/>
        <v>E1</v>
      </c>
      <c r="E46" s="327" t="str">
        <f t="shared" si="14"/>
        <v>P0</v>
      </c>
      <c r="F46" s="328" t="str">
        <f t="shared" si="15"/>
        <v>A</v>
      </c>
      <c r="G46" s="329">
        <f t="shared" si="3"/>
        <v>0</v>
      </c>
      <c r="H46" s="330"/>
      <c r="I46" s="586">
        <f t="shared" si="16"/>
        <v>0</v>
      </c>
      <c r="J46" s="347"/>
      <c r="K46" s="333"/>
      <c r="L46" s="475" t="str">
        <f t="shared" si="17"/>
        <v/>
      </c>
      <c r="M46" s="602">
        <f>IFERROR(ROUNDUP(K46/Datos_Avanzados!$C$113,0),0)</f>
        <v>0</v>
      </c>
      <c r="N46" s="455"/>
      <c r="O46" s="441" t="s">
        <v>12</v>
      </c>
      <c r="P46" s="455"/>
      <c r="Q46" s="474"/>
      <c r="R46" s="441" t="s">
        <v>12</v>
      </c>
      <c r="S46" s="441" t="s">
        <v>12</v>
      </c>
      <c r="T46" s="441" t="s">
        <v>12</v>
      </c>
      <c r="U46" s="474"/>
      <c r="V46" s="473">
        <f t="shared" si="18"/>
        <v>0</v>
      </c>
      <c r="W46" s="455"/>
      <c r="X46" s="441" t="s">
        <v>12</v>
      </c>
      <c r="Y46" s="474"/>
      <c r="Z46" s="466"/>
      <c r="AA46" s="466"/>
      <c r="AB46" s="466"/>
      <c r="AC46" s="579"/>
      <c r="AD46" s="582"/>
      <c r="AE46" s="582"/>
      <c r="AF46" s="582"/>
      <c r="AG46" s="582"/>
      <c r="AH46" s="605" t="str">
        <f t="shared" si="7"/>
        <v/>
      </c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T46" s="334">
        <f>IF(K46&gt;0,IF(Datos_Principales!$E$457=1,D46&amp;"-"&amp;F46,D46&amp;"-"&amp;E46&amp;"-"&amp;F46),0)</f>
        <v>0</v>
      </c>
      <c r="AU46" s="334">
        <f t="shared" si="19"/>
        <v>0</v>
      </c>
      <c r="AV46" s="334">
        <f t="shared" si="20"/>
        <v>0</v>
      </c>
      <c r="AW46" s="471">
        <f t="shared" si="21"/>
        <v>0</v>
      </c>
      <c r="AX46" s="471">
        <f t="shared" si="22"/>
        <v>0</v>
      </c>
      <c r="AY46" s="471">
        <f t="shared" si="23"/>
        <v>0</v>
      </c>
    </row>
    <row r="47" spans="1:51" s="334" customFormat="1" ht="20.100000000000001" customHeight="1" collapsed="1" x14ac:dyDescent="0.2">
      <c r="A47" s="324"/>
      <c r="B47" s="291">
        <f t="shared" si="2"/>
        <v>28</v>
      </c>
      <c r="C47" s="604">
        <f t="shared" si="2"/>
        <v>28</v>
      </c>
      <c r="D47" s="328" t="str">
        <f t="shared" si="13"/>
        <v>E1</v>
      </c>
      <c r="E47" s="327" t="str">
        <f t="shared" si="14"/>
        <v>P0</v>
      </c>
      <c r="F47" s="328" t="str">
        <f t="shared" si="15"/>
        <v>A</v>
      </c>
      <c r="G47" s="329">
        <f t="shared" si="3"/>
        <v>0</v>
      </c>
      <c r="H47" s="330"/>
      <c r="I47" s="586">
        <f t="shared" si="16"/>
        <v>0</v>
      </c>
      <c r="J47" s="347"/>
      <c r="K47" s="333"/>
      <c r="L47" s="475" t="str">
        <f t="shared" si="17"/>
        <v/>
      </c>
      <c r="M47" s="602">
        <f>IFERROR(ROUNDUP(K47/Datos_Avanzados!$C$113,0),0)</f>
        <v>0</v>
      </c>
      <c r="N47" s="455"/>
      <c r="O47" s="441" t="s">
        <v>12</v>
      </c>
      <c r="P47" s="455"/>
      <c r="Q47" s="474"/>
      <c r="R47" s="441" t="s">
        <v>12</v>
      </c>
      <c r="S47" s="441" t="s">
        <v>12</v>
      </c>
      <c r="T47" s="441" t="s">
        <v>12</v>
      </c>
      <c r="U47" s="474"/>
      <c r="V47" s="473">
        <f t="shared" si="18"/>
        <v>0</v>
      </c>
      <c r="W47" s="455"/>
      <c r="X47" s="441" t="s">
        <v>12</v>
      </c>
      <c r="Y47" s="474"/>
      <c r="Z47" s="466"/>
      <c r="AA47" s="466"/>
      <c r="AB47" s="466"/>
      <c r="AC47" s="579"/>
      <c r="AD47" s="582"/>
      <c r="AE47" s="582"/>
      <c r="AF47" s="582"/>
      <c r="AG47" s="582"/>
      <c r="AH47" s="605" t="str">
        <f t="shared" si="7"/>
        <v/>
      </c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T47" s="334">
        <f>IF(K47&gt;0,IF(Datos_Principales!$E$457=1,D47&amp;"-"&amp;F47,D47&amp;"-"&amp;E47&amp;"-"&amp;F47),0)</f>
        <v>0</v>
      </c>
      <c r="AU47" s="334">
        <f t="shared" si="19"/>
        <v>0</v>
      </c>
      <c r="AV47" s="334">
        <f t="shared" si="20"/>
        <v>0</v>
      </c>
      <c r="AW47" s="471">
        <f t="shared" si="21"/>
        <v>0</v>
      </c>
      <c r="AX47" s="471">
        <f t="shared" si="22"/>
        <v>0</v>
      </c>
      <c r="AY47" s="471">
        <f t="shared" si="23"/>
        <v>0</v>
      </c>
    </row>
    <row r="48" spans="1:51" s="334" customFormat="1" ht="20.100000000000001" customHeight="1" collapsed="1" x14ac:dyDescent="0.2">
      <c r="A48" s="324"/>
      <c r="B48" s="291">
        <f t="shared" si="2"/>
        <v>29</v>
      </c>
      <c r="C48" s="604">
        <f t="shared" si="2"/>
        <v>29</v>
      </c>
      <c r="D48" s="328" t="str">
        <f t="shared" si="13"/>
        <v>E1</v>
      </c>
      <c r="E48" s="327" t="str">
        <f t="shared" si="14"/>
        <v>P0</v>
      </c>
      <c r="F48" s="328" t="str">
        <f t="shared" si="15"/>
        <v>A</v>
      </c>
      <c r="G48" s="329">
        <f t="shared" si="3"/>
        <v>0</v>
      </c>
      <c r="H48" s="330"/>
      <c r="I48" s="586">
        <f t="shared" si="16"/>
        <v>0</v>
      </c>
      <c r="J48" s="347"/>
      <c r="K48" s="333"/>
      <c r="L48" s="475" t="str">
        <f t="shared" si="17"/>
        <v/>
      </c>
      <c r="M48" s="602">
        <f>IFERROR(ROUNDUP(K48/Datos_Avanzados!$C$113,0),0)</f>
        <v>0</v>
      </c>
      <c r="N48" s="455"/>
      <c r="O48" s="441" t="s">
        <v>12</v>
      </c>
      <c r="P48" s="455"/>
      <c r="Q48" s="474"/>
      <c r="R48" s="441" t="s">
        <v>12</v>
      </c>
      <c r="S48" s="441" t="s">
        <v>12</v>
      </c>
      <c r="T48" s="441" t="s">
        <v>12</v>
      </c>
      <c r="U48" s="474"/>
      <c r="V48" s="473">
        <f t="shared" si="18"/>
        <v>0</v>
      </c>
      <c r="W48" s="455"/>
      <c r="X48" s="441" t="s">
        <v>12</v>
      </c>
      <c r="Y48" s="474"/>
      <c r="Z48" s="466"/>
      <c r="AA48" s="466"/>
      <c r="AB48" s="466"/>
      <c r="AC48" s="579"/>
      <c r="AD48" s="582"/>
      <c r="AE48" s="582"/>
      <c r="AF48" s="582"/>
      <c r="AG48" s="582"/>
      <c r="AH48" s="605" t="str">
        <f t="shared" si="7"/>
        <v/>
      </c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T48" s="334">
        <f>IF(K48&gt;0,IF(Datos_Principales!$E$457=1,D48&amp;"-"&amp;F48,D48&amp;"-"&amp;E48&amp;"-"&amp;F48),0)</f>
        <v>0</v>
      </c>
      <c r="AU48" s="334">
        <f t="shared" si="19"/>
        <v>0</v>
      </c>
      <c r="AV48" s="334">
        <f t="shared" si="20"/>
        <v>0</v>
      </c>
      <c r="AW48" s="471">
        <f t="shared" si="21"/>
        <v>0</v>
      </c>
      <c r="AX48" s="471">
        <f t="shared" si="22"/>
        <v>0</v>
      </c>
      <c r="AY48" s="471">
        <f t="shared" si="23"/>
        <v>0</v>
      </c>
    </row>
    <row r="49" spans="1:51" s="334" customFormat="1" ht="20.100000000000001" customHeight="1" collapsed="1" x14ac:dyDescent="0.2">
      <c r="A49" s="324"/>
      <c r="B49" s="291">
        <f t="shared" si="2"/>
        <v>30</v>
      </c>
      <c r="C49" s="604">
        <f t="shared" si="2"/>
        <v>30</v>
      </c>
      <c r="D49" s="328" t="str">
        <f t="shared" si="13"/>
        <v>E1</v>
      </c>
      <c r="E49" s="327" t="str">
        <f t="shared" si="14"/>
        <v>P0</v>
      </c>
      <c r="F49" s="328" t="str">
        <f t="shared" si="15"/>
        <v>A</v>
      </c>
      <c r="G49" s="329">
        <f t="shared" si="3"/>
        <v>0</v>
      </c>
      <c r="H49" s="330"/>
      <c r="I49" s="586">
        <f t="shared" si="16"/>
        <v>0</v>
      </c>
      <c r="J49" s="347"/>
      <c r="K49" s="333"/>
      <c r="L49" s="475" t="str">
        <f t="shared" si="17"/>
        <v/>
      </c>
      <c r="M49" s="602">
        <f>IFERROR(ROUNDUP(K49/Datos_Avanzados!$C$113,0),0)</f>
        <v>0</v>
      </c>
      <c r="N49" s="455"/>
      <c r="O49" s="441" t="s">
        <v>12</v>
      </c>
      <c r="P49" s="455"/>
      <c r="Q49" s="474"/>
      <c r="R49" s="441" t="s">
        <v>12</v>
      </c>
      <c r="S49" s="441" t="s">
        <v>12</v>
      </c>
      <c r="T49" s="441" t="s">
        <v>12</v>
      </c>
      <c r="U49" s="474"/>
      <c r="V49" s="473">
        <f t="shared" si="18"/>
        <v>0</v>
      </c>
      <c r="W49" s="455"/>
      <c r="X49" s="441" t="s">
        <v>12</v>
      </c>
      <c r="Y49" s="474"/>
      <c r="Z49" s="466"/>
      <c r="AA49" s="466"/>
      <c r="AB49" s="466"/>
      <c r="AC49" s="579"/>
      <c r="AD49" s="582"/>
      <c r="AE49" s="582"/>
      <c r="AF49" s="582"/>
      <c r="AG49" s="582"/>
      <c r="AH49" s="605" t="str">
        <f t="shared" si="7"/>
        <v/>
      </c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T49" s="334">
        <f>IF(K49&gt;0,IF(Datos_Principales!$E$457=1,D49&amp;"-"&amp;F49,D49&amp;"-"&amp;E49&amp;"-"&amp;F49),0)</f>
        <v>0</v>
      </c>
      <c r="AU49" s="334">
        <f t="shared" si="19"/>
        <v>0</v>
      </c>
      <c r="AV49" s="334">
        <f t="shared" si="20"/>
        <v>0</v>
      </c>
      <c r="AW49" s="471">
        <f t="shared" si="21"/>
        <v>0</v>
      </c>
      <c r="AX49" s="471">
        <f t="shared" si="22"/>
        <v>0</v>
      </c>
      <c r="AY49" s="471">
        <f t="shared" si="23"/>
        <v>0</v>
      </c>
    </row>
    <row r="50" spans="1:51" s="334" customFormat="1" ht="20.100000000000001" customHeight="1" collapsed="1" x14ac:dyDescent="0.2">
      <c r="A50" s="324"/>
      <c r="B50" s="291">
        <f t="shared" si="2"/>
        <v>31</v>
      </c>
      <c r="C50" s="604">
        <f t="shared" si="2"/>
        <v>31</v>
      </c>
      <c r="D50" s="328" t="str">
        <f t="shared" si="13"/>
        <v>E1</v>
      </c>
      <c r="E50" s="327" t="str">
        <f t="shared" si="14"/>
        <v>P0</v>
      </c>
      <c r="F50" s="328" t="str">
        <f t="shared" si="15"/>
        <v>A</v>
      </c>
      <c r="G50" s="329">
        <f t="shared" si="3"/>
        <v>0</v>
      </c>
      <c r="H50" s="330"/>
      <c r="I50" s="586">
        <f t="shared" si="16"/>
        <v>0</v>
      </c>
      <c r="J50" s="347"/>
      <c r="K50" s="333"/>
      <c r="L50" s="475" t="str">
        <f t="shared" si="17"/>
        <v/>
      </c>
      <c r="M50" s="602">
        <f>IFERROR(ROUNDUP(K50/Datos_Avanzados!$C$113,0),0)</f>
        <v>0</v>
      </c>
      <c r="N50" s="455"/>
      <c r="O50" s="441" t="s">
        <v>12</v>
      </c>
      <c r="P50" s="455"/>
      <c r="Q50" s="474"/>
      <c r="R50" s="441" t="s">
        <v>12</v>
      </c>
      <c r="S50" s="441" t="s">
        <v>12</v>
      </c>
      <c r="T50" s="441" t="s">
        <v>12</v>
      </c>
      <c r="U50" s="474"/>
      <c r="V50" s="473">
        <f t="shared" si="18"/>
        <v>0</v>
      </c>
      <c r="W50" s="455"/>
      <c r="X50" s="441" t="s">
        <v>12</v>
      </c>
      <c r="Y50" s="474"/>
      <c r="Z50" s="466"/>
      <c r="AA50" s="466"/>
      <c r="AB50" s="466"/>
      <c r="AC50" s="579"/>
      <c r="AD50" s="582"/>
      <c r="AE50" s="582"/>
      <c r="AF50" s="582"/>
      <c r="AG50" s="582"/>
      <c r="AH50" s="605" t="str">
        <f t="shared" si="7"/>
        <v/>
      </c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T50" s="334">
        <f>IF(K50&gt;0,IF(Datos_Principales!$E$457=1,D50&amp;"-"&amp;F50,D50&amp;"-"&amp;E50&amp;"-"&amp;F50),0)</f>
        <v>0</v>
      </c>
      <c r="AU50" s="334">
        <f t="shared" si="19"/>
        <v>0</v>
      </c>
      <c r="AV50" s="334">
        <f t="shared" si="20"/>
        <v>0</v>
      </c>
      <c r="AW50" s="471">
        <f t="shared" si="21"/>
        <v>0</v>
      </c>
      <c r="AX50" s="471">
        <f t="shared" si="22"/>
        <v>0</v>
      </c>
      <c r="AY50" s="471">
        <f t="shared" si="23"/>
        <v>0</v>
      </c>
    </row>
    <row r="51" spans="1:51" s="334" customFormat="1" ht="20.100000000000001" customHeight="1" collapsed="1" x14ac:dyDescent="0.2">
      <c r="A51" s="324"/>
      <c r="B51" s="291">
        <f t="shared" si="2"/>
        <v>32</v>
      </c>
      <c r="C51" s="604">
        <f t="shared" si="2"/>
        <v>32</v>
      </c>
      <c r="D51" s="328" t="str">
        <f t="shared" si="13"/>
        <v>E1</v>
      </c>
      <c r="E51" s="327" t="str">
        <f t="shared" si="14"/>
        <v>P0</v>
      </c>
      <c r="F51" s="328" t="str">
        <f t="shared" si="15"/>
        <v>A</v>
      </c>
      <c r="G51" s="329">
        <f t="shared" si="3"/>
        <v>0</v>
      </c>
      <c r="H51" s="330"/>
      <c r="I51" s="586">
        <f t="shared" si="16"/>
        <v>0</v>
      </c>
      <c r="J51" s="347"/>
      <c r="K51" s="333"/>
      <c r="L51" s="475" t="str">
        <f t="shared" si="17"/>
        <v/>
      </c>
      <c r="M51" s="602">
        <f>IFERROR(ROUNDUP(K51/Datos_Avanzados!$C$113,0),0)</f>
        <v>0</v>
      </c>
      <c r="N51" s="455"/>
      <c r="O51" s="441" t="s">
        <v>12</v>
      </c>
      <c r="P51" s="455"/>
      <c r="Q51" s="474"/>
      <c r="R51" s="441" t="s">
        <v>12</v>
      </c>
      <c r="S51" s="441" t="s">
        <v>12</v>
      </c>
      <c r="T51" s="441" t="s">
        <v>12</v>
      </c>
      <c r="U51" s="474"/>
      <c r="V51" s="473">
        <f t="shared" si="18"/>
        <v>0</v>
      </c>
      <c r="W51" s="455"/>
      <c r="X51" s="441" t="s">
        <v>12</v>
      </c>
      <c r="Y51" s="474"/>
      <c r="Z51" s="466"/>
      <c r="AA51" s="466"/>
      <c r="AB51" s="466"/>
      <c r="AC51" s="579"/>
      <c r="AD51" s="582"/>
      <c r="AE51" s="582"/>
      <c r="AF51" s="582"/>
      <c r="AG51" s="582"/>
      <c r="AH51" s="605" t="str">
        <f t="shared" si="7"/>
        <v/>
      </c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T51" s="334">
        <f>IF(K51&gt;0,IF(Datos_Principales!$E$457=1,D51&amp;"-"&amp;F51,D51&amp;"-"&amp;E51&amp;"-"&amp;F51),0)</f>
        <v>0</v>
      </c>
      <c r="AU51" s="334">
        <f t="shared" si="19"/>
        <v>0</v>
      </c>
      <c r="AV51" s="334">
        <f t="shared" si="20"/>
        <v>0</v>
      </c>
      <c r="AW51" s="471">
        <f t="shared" si="21"/>
        <v>0</v>
      </c>
      <c r="AX51" s="471">
        <f t="shared" si="22"/>
        <v>0</v>
      </c>
      <c r="AY51" s="471">
        <f t="shared" si="23"/>
        <v>0</v>
      </c>
    </row>
    <row r="52" spans="1:51" s="334" customFormat="1" ht="20.100000000000001" customHeight="1" collapsed="1" x14ac:dyDescent="0.2">
      <c r="A52" s="324"/>
      <c r="B52" s="291">
        <f t="shared" si="2"/>
        <v>33</v>
      </c>
      <c r="C52" s="604">
        <f t="shared" si="2"/>
        <v>33</v>
      </c>
      <c r="D52" s="328" t="str">
        <f t="shared" si="13"/>
        <v>E1</v>
      </c>
      <c r="E52" s="327" t="str">
        <f t="shared" si="14"/>
        <v>P0</v>
      </c>
      <c r="F52" s="328" t="str">
        <f t="shared" si="15"/>
        <v>A</v>
      </c>
      <c r="G52" s="329">
        <f t="shared" si="3"/>
        <v>0</v>
      </c>
      <c r="H52" s="330"/>
      <c r="I52" s="586">
        <f t="shared" si="16"/>
        <v>0</v>
      </c>
      <c r="J52" s="347"/>
      <c r="K52" s="333"/>
      <c r="L52" s="475" t="str">
        <f t="shared" si="17"/>
        <v/>
      </c>
      <c r="M52" s="602">
        <f>IFERROR(ROUNDUP(K52/Datos_Avanzados!$C$113,0),0)</f>
        <v>0</v>
      </c>
      <c r="N52" s="455"/>
      <c r="O52" s="441" t="s">
        <v>12</v>
      </c>
      <c r="P52" s="455"/>
      <c r="Q52" s="474"/>
      <c r="R52" s="441" t="s">
        <v>12</v>
      </c>
      <c r="S52" s="441" t="s">
        <v>12</v>
      </c>
      <c r="T52" s="441" t="s">
        <v>12</v>
      </c>
      <c r="U52" s="474"/>
      <c r="V52" s="473">
        <f t="shared" si="18"/>
        <v>0</v>
      </c>
      <c r="W52" s="455"/>
      <c r="X52" s="441" t="s">
        <v>12</v>
      </c>
      <c r="Y52" s="474"/>
      <c r="Z52" s="466"/>
      <c r="AA52" s="466"/>
      <c r="AB52" s="466"/>
      <c r="AC52" s="579"/>
      <c r="AD52" s="582"/>
      <c r="AE52" s="582"/>
      <c r="AF52" s="582"/>
      <c r="AG52" s="582"/>
      <c r="AH52" s="605" t="str">
        <f t="shared" si="7"/>
        <v/>
      </c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T52" s="334">
        <f>IF(K52&gt;0,IF(Datos_Principales!$E$457=1,D52&amp;"-"&amp;F52,D52&amp;"-"&amp;E52&amp;"-"&amp;F52),0)</f>
        <v>0</v>
      </c>
      <c r="AU52" s="334">
        <f t="shared" si="19"/>
        <v>0</v>
      </c>
      <c r="AV52" s="334">
        <f t="shared" si="20"/>
        <v>0</v>
      </c>
      <c r="AW52" s="471">
        <f t="shared" si="21"/>
        <v>0</v>
      </c>
      <c r="AX52" s="471">
        <f t="shared" si="22"/>
        <v>0</v>
      </c>
      <c r="AY52" s="471">
        <f t="shared" si="23"/>
        <v>0</v>
      </c>
    </row>
    <row r="53" spans="1:51" s="334" customFormat="1" ht="20.100000000000001" customHeight="1" collapsed="1" x14ac:dyDescent="0.2">
      <c r="A53" s="324"/>
      <c r="B53" s="291">
        <f t="shared" si="2"/>
        <v>34</v>
      </c>
      <c r="C53" s="604">
        <f t="shared" si="2"/>
        <v>34</v>
      </c>
      <c r="D53" s="328" t="str">
        <f t="shared" si="13"/>
        <v>E1</v>
      </c>
      <c r="E53" s="327" t="str">
        <f t="shared" si="14"/>
        <v>P0</v>
      </c>
      <c r="F53" s="328" t="str">
        <f t="shared" si="15"/>
        <v>A</v>
      </c>
      <c r="G53" s="329">
        <f t="shared" si="3"/>
        <v>0</v>
      </c>
      <c r="H53" s="330"/>
      <c r="I53" s="586">
        <f t="shared" si="16"/>
        <v>0</v>
      </c>
      <c r="J53" s="347"/>
      <c r="K53" s="333"/>
      <c r="L53" s="475" t="str">
        <f t="shared" si="17"/>
        <v/>
      </c>
      <c r="M53" s="602">
        <f>IFERROR(ROUNDUP(K53/Datos_Avanzados!$C$113,0),0)</f>
        <v>0</v>
      </c>
      <c r="N53" s="455"/>
      <c r="O53" s="441" t="s">
        <v>12</v>
      </c>
      <c r="P53" s="455"/>
      <c r="Q53" s="474"/>
      <c r="R53" s="441" t="s">
        <v>12</v>
      </c>
      <c r="S53" s="441" t="s">
        <v>12</v>
      </c>
      <c r="T53" s="441" t="s">
        <v>12</v>
      </c>
      <c r="U53" s="474"/>
      <c r="V53" s="473">
        <f t="shared" si="18"/>
        <v>0</v>
      </c>
      <c r="W53" s="455"/>
      <c r="X53" s="441" t="s">
        <v>12</v>
      </c>
      <c r="Y53" s="474"/>
      <c r="Z53" s="466"/>
      <c r="AA53" s="466"/>
      <c r="AB53" s="466"/>
      <c r="AC53" s="579"/>
      <c r="AD53" s="582"/>
      <c r="AE53" s="582"/>
      <c r="AF53" s="582"/>
      <c r="AG53" s="582"/>
      <c r="AH53" s="605" t="str">
        <f t="shared" si="7"/>
        <v/>
      </c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T53" s="334">
        <f>IF(K53&gt;0,IF(Datos_Principales!$E$457=1,D53&amp;"-"&amp;F53,D53&amp;"-"&amp;E53&amp;"-"&amp;F53),0)</f>
        <v>0</v>
      </c>
      <c r="AU53" s="334">
        <f t="shared" si="19"/>
        <v>0</v>
      </c>
      <c r="AV53" s="334">
        <f t="shared" si="20"/>
        <v>0</v>
      </c>
      <c r="AW53" s="471">
        <f t="shared" si="21"/>
        <v>0</v>
      </c>
      <c r="AX53" s="471">
        <f t="shared" si="22"/>
        <v>0</v>
      </c>
      <c r="AY53" s="471">
        <f t="shared" si="23"/>
        <v>0</v>
      </c>
    </row>
    <row r="54" spans="1:51" s="334" customFormat="1" ht="20.100000000000001" customHeight="1" collapsed="1" x14ac:dyDescent="0.2">
      <c r="A54" s="324"/>
      <c r="B54" s="291">
        <f t="shared" si="2"/>
        <v>35</v>
      </c>
      <c r="C54" s="604">
        <f t="shared" si="2"/>
        <v>35</v>
      </c>
      <c r="D54" s="328" t="str">
        <f t="shared" si="13"/>
        <v>E1</v>
      </c>
      <c r="E54" s="327" t="str">
        <f t="shared" si="14"/>
        <v>P0</v>
      </c>
      <c r="F54" s="328" t="str">
        <f t="shared" si="15"/>
        <v>A</v>
      </c>
      <c r="G54" s="329">
        <f t="shared" si="3"/>
        <v>0</v>
      </c>
      <c r="H54" s="330"/>
      <c r="I54" s="586">
        <f t="shared" si="16"/>
        <v>0</v>
      </c>
      <c r="J54" s="347"/>
      <c r="K54" s="333"/>
      <c r="L54" s="475" t="str">
        <f t="shared" si="17"/>
        <v/>
      </c>
      <c r="M54" s="602">
        <f>IFERROR(ROUNDUP(K54/Datos_Avanzados!$C$113,0),0)</f>
        <v>0</v>
      </c>
      <c r="N54" s="455"/>
      <c r="O54" s="441" t="s">
        <v>12</v>
      </c>
      <c r="P54" s="455"/>
      <c r="Q54" s="474"/>
      <c r="R54" s="441" t="s">
        <v>12</v>
      </c>
      <c r="S54" s="441" t="s">
        <v>12</v>
      </c>
      <c r="T54" s="441" t="s">
        <v>12</v>
      </c>
      <c r="U54" s="474"/>
      <c r="V54" s="473">
        <f t="shared" si="18"/>
        <v>0</v>
      </c>
      <c r="W54" s="455"/>
      <c r="X54" s="441" t="s">
        <v>12</v>
      </c>
      <c r="Y54" s="474"/>
      <c r="Z54" s="466"/>
      <c r="AA54" s="466"/>
      <c r="AB54" s="466"/>
      <c r="AC54" s="579"/>
      <c r="AD54" s="582"/>
      <c r="AE54" s="582"/>
      <c r="AF54" s="582"/>
      <c r="AG54" s="582"/>
      <c r="AH54" s="605" t="str">
        <f t="shared" si="7"/>
        <v/>
      </c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T54" s="334">
        <f>IF(K54&gt;0,IF(Datos_Principales!$E$457=1,D54&amp;"-"&amp;F54,D54&amp;"-"&amp;E54&amp;"-"&amp;F54),0)</f>
        <v>0</v>
      </c>
      <c r="AU54" s="334">
        <f t="shared" si="19"/>
        <v>0</v>
      </c>
      <c r="AV54" s="334">
        <f t="shared" si="20"/>
        <v>0</v>
      </c>
      <c r="AW54" s="471">
        <f t="shared" si="21"/>
        <v>0</v>
      </c>
      <c r="AX54" s="471">
        <f t="shared" si="22"/>
        <v>0</v>
      </c>
      <c r="AY54" s="471">
        <f t="shared" si="23"/>
        <v>0</v>
      </c>
    </row>
    <row r="55" spans="1:51" s="334" customFormat="1" ht="20.100000000000001" customHeight="1" collapsed="1" x14ac:dyDescent="0.2">
      <c r="A55" s="324"/>
      <c r="B55" s="291">
        <f t="shared" si="2"/>
        <v>36</v>
      </c>
      <c r="C55" s="604">
        <f t="shared" si="2"/>
        <v>36</v>
      </c>
      <c r="D55" s="328" t="str">
        <f t="shared" si="13"/>
        <v>E1</v>
      </c>
      <c r="E55" s="327" t="str">
        <f t="shared" si="14"/>
        <v>P0</v>
      </c>
      <c r="F55" s="328" t="str">
        <f t="shared" si="15"/>
        <v>A</v>
      </c>
      <c r="G55" s="329">
        <f t="shared" si="3"/>
        <v>0</v>
      </c>
      <c r="H55" s="330"/>
      <c r="I55" s="586">
        <f t="shared" si="16"/>
        <v>0</v>
      </c>
      <c r="J55" s="347"/>
      <c r="K55" s="333"/>
      <c r="L55" s="475" t="str">
        <f t="shared" si="17"/>
        <v/>
      </c>
      <c r="M55" s="602">
        <f>IFERROR(ROUNDUP(K55/Datos_Avanzados!$C$113,0),0)</f>
        <v>0</v>
      </c>
      <c r="N55" s="455"/>
      <c r="O55" s="441" t="s">
        <v>12</v>
      </c>
      <c r="P55" s="455"/>
      <c r="Q55" s="474"/>
      <c r="R55" s="441" t="s">
        <v>12</v>
      </c>
      <c r="S55" s="441" t="s">
        <v>12</v>
      </c>
      <c r="T55" s="441" t="s">
        <v>12</v>
      </c>
      <c r="U55" s="474"/>
      <c r="V55" s="473">
        <f t="shared" si="18"/>
        <v>0</v>
      </c>
      <c r="W55" s="455"/>
      <c r="X55" s="441" t="s">
        <v>12</v>
      </c>
      <c r="Y55" s="474"/>
      <c r="Z55" s="466"/>
      <c r="AA55" s="466"/>
      <c r="AB55" s="466"/>
      <c r="AC55" s="579"/>
      <c r="AD55" s="582"/>
      <c r="AE55" s="582"/>
      <c r="AF55" s="582"/>
      <c r="AG55" s="582"/>
      <c r="AH55" s="605" t="str">
        <f t="shared" si="7"/>
        <v/>
      </c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T55" s="334">
        <f>IF(K55&gt;0,IF(Datos_Principales!$E$457=1,D55&amp;"-"&amp;F55,D55&amp;"-"&amp;E55&amp;"-"&amp;F55),0)</f>
        <v>0</v>
      </c>
      <c r="AU55" s="334">
        <f t="shared" si="19"/>
        <v>0</v>
      </c>
      <c r="AV55" s="334">
        <f t="shared" si="20"/>
        <v>0</v>
      </c>
      <c r="AW55" s="471">
        <f t="shared" si="21"/>
        <v>0</v>
      </c>
      <c r="AX55" s="471">
        <f t="shared" si="22"/>
        <v>0</v>
      </c>
      <c r="AY55" s="471">
        <f t="shared" si="23"/>
        <v>0</v>
      </c>
    </row>
    <row r="56" spans="1:51" s="334" customFormat="1" ht="20.100000000000001" customHeight="1" collapsed="1" x14ac:dyDescent="0.2">
      <c r="A56" s="324"/>
      <c r="B56" s="291">
        <f t="shared" si="2"/>
        <v>37</v>
      </c>
      <c r="C56" s="604">
        <f t="shared" si="2"/>
        <v>37</v>
      </c>
      <c r="D56" s="328" t="str">
        <f t="shared" si="13"/>
        <v>E1</v>
      </c>
      <c r="E56" s="327" t="str">
        <f t="shared" si="14"/>
        <v>P0</v>
      </c>
      <c r="F56" s="328" t="str">
        <f t="shared" si="15"/>
        <v>A</v>
      </c>
      <c r="G56" s="329">
        <f t="shared" si="3"/>
        <v>0</v>
      </c>
      <c r="H56" s="330"/>
      <c r="I56" s="586">
        <f t="shared" si="16"/>
        <v>0</v>
      </c>
      <c r="J56" s="347"/>
      <c r="K56" s="333"/>
      <c r="L56" s="475" t="str">
        <f t="shared" si="17"/>
        <v/>
      </c>
      <c r="M56" s="602">
        <f>IFERROR(ROUNDUP(K56/Datos_Avanzados!$C$113,0),0)</f>
        <v>0</v>
      </c>
      <c r="N56" s="455"/>
      <c r="O56" s="441" t="s">
        <v>12</v>
      </c>
      <c r="P56" s="455"/>
      <c r="Q56" s="474"/>
      <c r="R56" s="441" t="s">
        <v>12</v>
      </c>
      <c r="S56" s="441" t="s">
        <v>12</v>
      </c>
      <c r="T56" s="441" t="s">
        <v>12</v>
      </c>
      <c r="U56" s="474"/>
      <c r="V56" s="473">
        <f t="shared" si="18"/>
        <v>0</v>
      </c>
      <c r="W56" s="455"/>
      <c r="X56" s="441" t="s">
        <v>12</v>
      </c>
      <c r="Y56" s="474"/>
      <c r="Z56" s="466"/>
      <c r="AA56" s="466"/>
      <c r="AB56" s="466"/>
      <c r="AC56" s="579"/>
      <c r="AD56" s="582"/>
      <c r="AE56" s="582"/>
      <c r="AF56" s="582"/>
      <c r="AG56" s="582"/>
      <c r="AH56" s="605" t="str">
        <f t="shared" si="7"/>
        <v/>
      </c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T56" s="334">
        <f>IF(K56&gt;0,IF(Datos_Principales!$E$457=1,D56&amp;"-"&amp;F56,D56&amp;"-"&amp;E56&amp;"-"&amp;F56),0)</f>
        <v>0</v>
      </c>
      <c r="AU56" s="334">
        <f t="shared" si="19"/>
        <v>0</v>
      </c>
      <c r="AV56" s="334">
        <f t="shared" si="20"/>
        <v>0</v>
      </c>
      <c r="AW56" s="471">
        <f t="shared" si="21"/>
        <v>0</v>
      </c>
      <c r="AX56" s="471">
        <f t="shared" si="22"/>
        <v>0</v>
      </c>
      <c r="AY56" s="471">
        <f t="shared" si="23"/>
        <v>0</v>
      </c>
    </row>
    <row r="57" spans="1:51" s="334" customFormat="1" ht="20.100000000000001" customHeight="1" collapsed="1" x14ac:dyDescent="0.2">
      <c r="A57" s="324"/>
      <c r="B57" s="291">
        <f t="shared" si="2"/>
        <v>38</v>
      </c>
      <c r="C57" s="604">
        <f t="shared" si="2"/>
        <v>38</v>
      </c>
      <c r="D57" s="328" t="str">
        <f t="shared" si="13"/>
        <v>E1</v>
      </c>
      <c r="E57" s="327" t="str">
        <f t="shared" si="14"/>
        <v>P0</v>
      </c>
      <c r="F57" s="328" t="str">
        <f t="shared" si="15"/>
        <v>A</v>
      </c>
      <c r="G57" s="329">
        <f t="shared" si="3"/>
        <v>0</v>
      </c>
      <c r="H57" s="330"/>
      <c r="I57" s="586">
        <f t="shared" si="16"/>
        <v>0</v>
      </c>
      <c r="J57" s="347"/>
      <c r="K57" s="333"/>
      <c r="L57" s="475" t="str">
        <f t="shared" si="17"/>
        <v/>
      </c>
      <c r="M57" s="602">
        <f>IFERROR(ROUNDUP(K57/Datos_Avanzados!$C$113,0),0)</f>
        <v>0</v>
      </c>
      <c r="N57" s="455"/>
      <c r="O57" s="441" t="s">
        <v>12</v>
      </c>
      <c r="P57" s="455"/>
      <c r="Q57" s="474"/>
      <c r="R57" s="441" t="s">
        <v>12</v>
      </c>
      <c r="S57" s="441" t="s">
        <v>12</v>
      </c>
      <c r="T57" s="441" t="s">
        <v>12</v>
      </c>
      <c r="U57" s="474"/>
      <c r="V57" s="473">
        <f t="shared" si="18"/>
        <v>0</v>
      </c>
      <c r="W57" s="455"/>
      <c r="X57" s="441" t="s">
        <v>12</v>
      </c>
      <c r="Y57" s="474"/>
      <c r="Z57" s="466"/>
      <c r="AA57" s="466"/>
      <c r="AB57" s="466"/>
      <c r="AC57" s="579"/>
      <c r="AD57" s="582"/>
      <c r="AE57" s="582"/>
      <c r="AF57" s="582"/>
      <c r="AG57" s="582"/>
      <c r="AH57" s="605" t="str">
        <f t="shared" si="7"/>
        <v/>
      </c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T57" s="334">
        <f>IF(K57&gt;0,IF(Datos_Principales!$E$457=1,D57&amp;"-"&amp;F57,D57&amp;"-"&amp;E57&amp;"-"&amp;F57),0)</f>
        <v>0</v>
      </c>
      <c r="AU57" s="334">
        <f t="shared" si="19"/>
        <v>0</v>
      </c>
      <c r="AV57" s="334">
        <f t="shared" si="20"/>
        <v>0</v>
      </c>
      <c r="AW57" s="471">
        <f t="shared" si="21"/>
        <v>0</v>
      </c>
      <c r="AX57" s="471">
        <f t="shared" si="22"/>
        <v>0</v>
      </c>
      <c r="AY57" s="471">
        <f t="shared" si="23"/>
        <v>0</v>
      </c>
    </row>
    <row r="58" spans="1:51" s="334" customFormat="1" ht="20.100000000000001" customHeight="1" collapsed="1" x14ac:dyDescent="0.2">
      <c r="A58" s="324"/>
      <c r="B58" s="291">
        <f t="shared" si="2"/>
        <v>39</v>
      </c>
      <c r="C58" s="604">
        <f t="shared" si="2"/>
        <v>39</v>
      </c>
      <c r="D58" s="328" t="str">
        <f t="shared" si="13"/>
        <v>E1</v>
      </c>
      <c r="E58" s="327" t="str">
        <f t="shared" si="14"/>
        <v>P0</v>
      </c>
      <c r="F58" s="328" t="str">
        <f t="shared" si="15"/>
        <v>A</v>
      </c>
      <c r="G58" s="329">
        <f t="shared" si="3"/>
        <v>0</v>
      </c>
      <c r="H58" s="330"/>
      <c r="I58" s="586">
        <f t="shared" si="16"/>
        <v>0</v>
      </c>
      <c r="J58" s="347"/>
      <c r="K58" s="333"/>
      <c r="L58" s="475" t="str">
        <f t="shared" si="17"/>
        <v/>
      </c>
      <c r="M58" s="602">
        <f>IFERROR(ROUNDUP(K58/Datos_Avanzados!$C$113,0),0)</f>
        <v>0</v>
      </c>
      <c r="N58" s="455"/>
      <c r="O58" s="441" t="s">
        <v>12</v>
      </c>
      <c r="P58" s="455"/>
      <c r="Q58" s="474"/>
      <c r="R58" s="441" t="s">
        <v>12</v>
      </c>
      <c r="S58" s="441" t="s">
        <v>12</v>
      </c>
      <c r="T58" s="441" t="s">
        <v>12</v>
      </c>
      <c r="U58" s="474"/>
      <c r="V58" s="473">
        <f t="shared" si="18"/>
        <v>0</v>
      </c>
      <c r="W58" s="455"/>
      <c r="X58" s="441" t="s">
        <v>12</v>
      </c>
      <c r="Y58" s="474"/>
      <c r="Z58" s="466"/>
      <c r="AA58" s="466"/>
      <c r="AB58" s="466"/>
      <c r="AC58" s="579"/>
      <c r="AD58" s="582"/>
      <c r="AE58" s="582"/>
      <c r="AF58" s="582"/>
      <c r="AG58" s="582"/>
      <c r="AH58" s="605" t="str">
        <f t="shared" si="7"/>
        <v/>
      </c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T58" s="334">
        <f>IF(K58&gt;0,IF(Datos_Principales!$E$457=1,D58&amp;"-"&amp;F58,D58&amp;"-"&amp;E58&amp;"-"&amp;F58),0)</f>
        <v>0</v>
      </c>
      <c r="AU58" s="334">
        <f t="shared" si="19"/>
        <v>0</v>
      </c>
      <c r="AV58" s="334">
        <f t="shared" si="20"/>
        <v>0</v>
      </c>
      <c r="AW58" s="471">
        <f t="shared" si="21"/>
        <v>0</v>
      </c>
      <c r="AX58" s="471">
        <f t="shared" si="22"/>
        <v>0</v>
      </c>
      <c r="AY58" s="471">
        <f t="shared" si="23"/>
        <v>0</v>
      </c>
    </row>
    <row r="59" spans="1:51" s="334" customFormat="1" ht="20.100000000000001" customHeight="1" collapsed="1" x14ac:dyDescent="0.2">
      <c r="A59" s="324"/>
      <c r="B59" s="291">
        <f t="shared" si="2"/>
        <v>40</v>
      </c>
      <c r="C59" s="604">
        <f t="shared" si="2"/>
        <v>40</v>
      </c>
      <c r="D59" s="328" t="str">
        <f t="shared" si="13"/>
        <v>E1</v>
      </c>
      <c r="E59" s="327" t="str">
        <f t="shared" si="14"/>
        <v>P0</v>
      </c>
      <c r="F59" s="328" t="str">
        <f t="shared" si="15"/>
        <v>A</v>
      </c>
      <c r="G59" s="329">
        <f t="shared" si="3"/>
        <v>0</v>
      </c>
      <c r="H59" s="330"/>
      <c r="I59" s="586">
        <f t="shared" si="16"/>
        <v>0</v>
      </c>
      <c r="J59" s="347"/>
      <c r="K59" s="333"/>
      <c r="L59" s="475" t="str">
        <f t="shared" si="17"/>
        <v/>
      </c>
      <c r="M59" s="602">
        <f>IFERROR(ROUNDUP(K59/Datos_Avanzados!$C$113,0),0)</f>
        <v>0</v>
      </c>
      <c r="N59" s="455"/>
      <c r="O59" s="441" t="s">
        <v>12</v>
      </c>
      <c r="P59" s="455"/>
      <c r="Q59" s="474"/>
      <c r="R59" s="441" t="s">
        <v>12</v>
      </c>
      <c r="S59" s="441" t="s">
        <v>12</v>
      </c>
      <c r="T59" s="441" t="s">
        <v>12</v>
      </c>
      <c r="U59" s="474"/>
      <c r="V59" s="473">
        <f t="shared" si="18"/>
        <v>0</v>
      </c>
      <c r="W59" s="455"/>
      <c r="X59" s="441" t="s">
        <v>12</v>
      </c>
      <c r="Y59" s="474"/>
      <c r="Z59" s="466"/>
      <c r="AA59" s="466"/>
      <c r="AB59" s="466"/>
      <c r="AC59" s="579"/>
      <c r="AD59" s="582"/>
      <c r="AE59" s="582"/>
      <c r="AF59" s="582"/>
      <c r="AG59" s="582"/>
      <c r="AH59" s="605" t="str">
        <f t="shared" si="7"/>
        <v/>
      </c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T59" s="334">
        <f>IF(K59&gt;0,IF(Datos_Principales!$E$457=1,D59&amp;"-"&amp;F59,D59&amp;"-"&amp;E59&amp;"-"&amp;F59),0)</f>
        <v>0</v>
      </c>
      <c r="AU59" s="334">
        <f t="shared" si="19"/>
        <v>0</v>
      </c>
      <c r="AV59" s="334">
        <f t="shared" si="20"/>
        <v>0</v>
      </c>
      <c r="AW59" s="471">
        <f t="shared" si="21"/>
        <v>0</v>
      </c>
      <c r="AX59" s="471">
        <f t="shared" si="22"/>
        <v>0</v>
      </c>
      <c r="AY59" s="471">
        <f t="shared" si="23"/>
        <v>0</v>
      </c>
    </row>
    <row r="60" spans="1:51" s="334" customFormat="1" ht="20.100000000000001" customHeight="1" collapsed="1" x14ac:dyDescent="0.2">
      <c r="A60" s="324"/>
      <c r="B60" s="291">
        <f t="shared" si="2"/>
        <v>41</v>
      </c>
      <c r="C60" s="604">
        <f t="shared" si="2"/>
        <v>41</v>
      </c>
      <c r="D60" s="328" t="str">
        <f t="shared" si="13"/>
        <v>E1</v>
      </c>
      <c r="E60" s="327" t="str">
        <f t="shared" si="14"/>
        <v>P0</v>
      </c>
      <c r="F60" s="328" t="str">
        <f t="shared" si="15"/>
        <v>A</v>
      </c>
      <c r="G60" s="329">
        <f t="shared" si="3"/>
        <v>0</v>
      </c>
      <c r="H60" s="330"/>
      <c r="I60" s="586">
        <f t="shared" si="16"/>
        <v>0</v>
      </c>
      <c r="J60" s="347"/>
      <c r="K60" s="333"/>
      <c r="L60" s="475" t="str">
        <f t="shared" si="17"/>
        <v/>
      </c>
      <c r="M60" s="602">
        <f>IFERROR(ROUNDUP(K60/Datos_Avanzados!$C$113,0),0)</f>
        <v>0</v>
      </c>
      <c r="N60" s="455"/>
      <c r="O60" s="441" t="s">
        <v>12</v>
      </c>
      <c r="P60" s="455"/>
      <c r="Q60" s="474"/>
      <c r="R60" s="441" t="s">
        <v>12</v>
      </c>
      <c r="S60" s="441" t="s">
        <v>12</v>
      </c>
      <c r="T60" s="441" t="s">
        <v>12</v>
      </c>
      <c r="U60" s="474"/>
      <c r="V60" s="473">
        <f t="shared" si="18"/>
        <v>0</v>
      </c>
      <c r="W60" s="455"/>
      <c r="X60" s="441" t="s">
        <v>12</v>
      </c>
      <c r="Y60" s="474"/>
      <c r="Z60" s="466"/>
      <c r="AA60" s="466"/>
      <c r="AB60" s="466"/>
      <c r="AC60" s="579"/>
      <c r="AD60" s="582"/>
      <c r="AE60" s="582"/>
      <c r="AF60" s="582"/>
      <c r="AG60" s="582"/>
      <c r="AH60" s="605" t="str">
        <f t="shared" si="7"/>
        <v/>
      </c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T60" s="334">
        <f>IF(K60&gt;0,IF(Datos_Principales!$E$457=1,D60&amp;"-"&amp;F60,D60&amp;"-"&amp;E60&amp;"-"&amp;F60),0)</f>
        <v>0</v>
      </c>
      <c r="AU60" s="334">
        <f t="shared" si="19"/>
        <v>0</v>
      </c>
      <c r="AV60" s="334">
        <f t="shared" si="20"/>
        <v>0</v>
      </c>
      <c r="AW60" s="471">
        <f t="shared" si="21"/>
        <v>0</v>
      </c>
      <c r="AX60" s="471">
        <f t="shared" si="22"/>
        <v>0</v>
      </c>
      <c r="AY60" s="471">
        <f t="shared" si="23"/>
        <v>0</v>
      </c>
    </row>
    <row r="61" spans="1:51" s="334" customFormat="1" ht="20.100000000000001" customHeight="1" collapsed="1" x14ac:dyDescent="0.2">
      <c r="A61" s="324"/>
      <c r="B61" s="291">
        <f t="shared" si="2"/>
        <v>42</v>
      </c>
      <c r="C61" s="604">
        <f t="shared" si="2"/>
        <v>42</v>
      </c>
      <c r="D61" s="328" t="str">
        <f t="shared" si="13"/>
        <v>E1</v>
      </c>
      <c r="E61" s="327" t="str">
        <f t="shared" si="14"/>
        <v>P0</v>
      </c>
      <c r="F61" s="328" t="str">
        <f t="shared" si="15"/>
        <v>A</v>
      </c>
      <c r="G61" s="329">
        <f t="shared" si="3"/>
        <v>0</v>
      </c>
      <c r="H61" s="330"/>
      <c r="I61" s="586">
        <f t="shared" si="16"/>
        <v>0</v>
      </c>
      <c r="J61" s="347"/>
      <c r="K61" s="333"/>
      <c r="L61" s="475" t="str">
        <f t="shared" si="17"/>
        <v/>
      </c>
      <c r="M61" s="602">
        <f>IFERROR(ROUNDUP(K61/Datos_Avanzados!$C$113,0),0)</f>
        <v>0</v>
      </c>
      <c r="N61" s="455"/>
      <c r="O61" s="441" t="s">
        <v>12</v>
      </c>
      <c r="P61" s="455"/>
      <c r="Q61" s="474"/>
      <c r="R61" s="441" t="s">
        <v>12</v>
      </c>
      <c r="S61" s="441" t="s">
        <v>12</v>
      </c>
      <c r="T61" s="441" t="s">
        <v>12</v>
      </c>
      <c r="U61" s="474"/>
      <c r="V61" s="473">
        <f t="shared" si="18"/>
        <v>0</v>
      </c>
      <c r="W61" s="455"/>
      <c r="X61" s="441" t="s">
        <v>12</v>
      </c>
      <c r="Y61" s="474"/>
      <c r="Z61" s="466"/>
      <c r="AA61" s="466"/>
      <c r="AB61" s="466"/>
      <c r="AC61" s="579"/>
      <c r="AD61" s="582"/>
      <c r="AE61" s="582"/>
      <c r="AF61" s="582"/>
      <c r="AG61" s="582"/>
      <c r="AH61" s="605" t="str">
        <f t="shared" si="7"/>
        <v/>
      </c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T61" s="334">
        <f>IF(K61&gt;0,IF(Datos_Principales!$E$457=1,D61&amp;"-"&amp;F61,D61&amp;"-"&amp;E61&amp;"-"&amp;F61),0)</f>
        <v>0</v>
      </c>
      <c r="AU61" s="334">
        <f t="shared" si="19"/>
        <v>0</v>
      </c>
      <c r="AV61" s="334">
        <f t="shared" si="20"/>
        <v>0</v>
      </c>
      <c r="AW61" s="471">
        <f t="shared" si="21"/>
        <v>0</v>
      </c>
      <c r="AX61" s="471">
        <f t="shared" si="22"/>
        <v>0</v>
      </c>
      <c r="AY61" s="471">
        <f t="shared" si="23"/>
        <v>0</v>
      </c>
    </row>
    <row r="62" spans="1:51" s="334" customFormat="1" ht="20.100000000000001" customHeight="1" collapsed="1" x14ac:dyDescent="0.2">
      <c r="A62" s="324"/>
      <c r="B62" s="291">
        <f t="shared" si="2"/>
        <v>43</v>
      </c>
      <c r="C62" s="604">
        <f t="shared" si="2"/>
        <v>43</v>
      </c>
      <c r="D62" s="328" t="str">
        <f t="shared" si="13"/>
        <v>E1</v>
      </c>
      <c r="E62" s="327" t="str">
        <f t="shared" si="14"/>
        <v>P0</v>
      </c>
      <c r="F62" s="328" t="str">
        <f t="shared" si="15"/>
        <v>A</v>
      </c>
      <c r="G62" s="329">
        <f t="shared" si="3"/>
        <v>0</v>
      </c>
      <c r="H62" s="330"/>
      <c r="I62" s="586">
        <f t="shared" si="16"/>
        <v>0</v>
      </c>
      <c r="J62" s="347"/>
      <c r="K62" s="333"/>
      <c r="L62" s="475" t="str">
        <f t="shared" si="17"/>
        <v/>
      </c>
      <c r="M62" s="602">
        <f>IFERROR(ROUNDUP(K62/Datos_Avanzados!$C$113,0),0)</f>
        <v>0</v>
      </c>
      <c r="N62" s="455"/>
      <c r="O62" s="441" t="s">
        <v>12</v>
      </c>
      <c r="P62" s="455"/>
      <c r="Q62" s="474"/>
      <c r="R62" s="441" t="s">
        <v>12</v>
      </c>
      <c r="S62" s="441" t="s">
        <v>12</v>
      </c>
      <c r="T62" s="441" t="s">
        <v>12</v>
      </c>
      <c r="U62" s="474"/>
      <c r="V62" s="473">
        <f t="shared" si="18"/>
        <v>0</v>
      </c>
      <c r="W62" s="455"/>
      <c r="X62" s="441" t="s">
        <v>12</v>
      </c>
      <c r="Y62" s="474"/>
      <c r="Z62" s="466"/>
      <c r="AA62" s="466"/>
      <c r="AB62" s="466"/>
      <c r="AC62" s="579"/>
      <c r="AD62" s="582"/>
      <c r="AE62" s="582"/>
      <c r="AF62" s="582"/>
      <c r="AG62" s="582"/>
      <c r="AH62" s="605" t="str">
        <f t="shared" si="7"/>
        <v/>
      </c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T62" s="334">
        <f>IF(K62&gt;0,IF(Datos_Principales!$E$457=1,D62&amp;"-"&amp;F62,D62&amp;"-"&amp;E62&amp;"-"&amp;F62),0)</f>
        <v>0</v>
      </c>
      <c r="AU62" s="334">
        <f t="shared" si="19"/>
        <v>0</v>
      </c>
      <c r="AV62" s="334">
        <f t="shared" si="20"/>
        <v>0</v>
      </c>
      <c r="AW62" s="471">
        <f t="shared" si="21"/>
        <v>0</v>
      </c>
      <c r="AX62" s="471">
        <f t="shared" si="22"/>
        <v>0</v>
      </c>
      <c r="AY62" s="471">
        <f t="shared" si="23"/>
        <v>0</v>
      </c>
    </row>
    <row r="63" spans="1:51" s="334" customFormat="1" ht="20.100000000000001" customHeight="1" collapsed="1" x14ac:dyDescent="0.2">
      <c r="A63" s="324"/>
      <c r="B63" s="291">
        <f t="shared" si="2"/>
        <v>44</v>
      </c>
      <c r="C63" s="604">
        <f t="shared" si="2"/>
        <v>44</v>
      </c>
      <c r="D63" s="328" t="str">
        <f t="shared" si="13"/>
        <v>E1</v>
      </c>
      <c r="E63" s="327" t="str">
        <f t="shared" si="14"/>
        <v>P0</v>
      </c>
      <c r="F63" s="328" t="str">
        <f t="shared" si="15"/>
        <v>A</v>
      </c>
      <c r="G63" s="329">
        <f t="shared" si="3"/>
        <v>0</v>
      </c>
      <c r="H63" s="330"/>
      <c r="I63" s="586">
        <f t="shared" si="16"/>
        <v>0</v>
      </c>
      <c r="J63" s="347"/>
      <c r="K63" s="333"/>
      <c r="L63" s="475" t="str">
        <f t="shared" si="17"/>
        <v/>
      </c>
      <c r="M63" s="602">
        <f>IFERROR(ROUNDUP(K63/Datos_Avanzados!$C$113,0),0)</f>
        <v>0</v>
      </c>
      <c r="N63" s="455"/>
      <c r="O63" s="441" t="s">
        <v>12</v>
      </c>
      <c r="P63" s="455"/>
      <c r="Q63" s="474"/>
      <c r="R63" s="441" t="s">
        <v>12</v>
      </c>
      <c r="S63" s="441" t="s">
        <v>12</v>
      </c>
      <c r="T63" s="441" t="s">
        <v>12</v>
      </c>
      <c r="U63" s="474"/>
      <c r="V63" s="473">
        <f t="shared" si="18"/>
        <v>0</v>
      </c>
      <c r="W63" s="455"/>
      <c r="X63" s="441" t="s">
        <v>12</v>
      </c>
      <c r="Y63" s="474"/>
      <c r="Z63" s="466"/>
      <c r="AA63" s="466"/>
      <c r="AB63" s="466"/>
      <c r="AC63" s="579"/>
      <c r="AD63" s="582"/>
      <c r="AE63" s="582"/>
      <c r="AF63" s="582"/>
      <c r="AG63" s="582"/>
      <c r="AH63" s="605" t="str">
        <f t="shared" si="7"/>
        <v/>
      </c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T63" s="334">
        <f>IF(K63&gt;0,IF(Datos_Principales!$E$457=1,D63&amp;"-"&amp;F63,D63&amp;"-"&amp;E63&amp;"-"&amp;F63),0)</f>
        <v>0</v>
      </c>
      <c r="AU63" s="334">
        <f t="shared" si="19"/>
        <v>0</v>
      </c>
      <c r="AV63" s="334">
        <f t="shared" si="20"/>
        <v>0</v>
      </c>
      <c r="AW63" s="471">
        <f t="shared" si="21"/>
        <v>0</v>
      </c>
      <c r="AX63" s="471">
        <f t="shared" si="22"/>
        <v>0</v>
      </c>
      <c r="AY63" s="471">
        <f t="shared" si="23"/>
        <v>0</v>
      </c>
    </row>
    <row r="64" spans="1:51" s="334" customFormat="1" ht="20.100000000000001" customHeight="1" collapsed="1" x14ac:dyDescent="0.2">
      <c r="A64" s="324"/>
      <c r="B64" s="291">
        <f t="shared" si="2"/>
        <v>45</v>
      </c>
      <c r="C64" s="604">
        <f t="shared" si="2"/>
        <v>45</v>
      </c>
      <c r="D64" s="328" t="str">
        <f t="shared" si="13"/>
        <v>E1</v>
      </c>
      <c r="E64" s="327" t="str">
        <f t="shared" si="14"/>
        <v>P0</v>
      </c>
      <c r="F64" s="328" t="str">
        <f t="shared" si="15"/>
        <v>A</v>
      </c>
      <c r="G64" s="329">
        <f t="shared" si="3"/>
        <v>0</v>
      </c>
      <c r="H64" s="330"/>
      <c r="I64" s="586">
        <f t="shared" si="16"/>
        <v>0</v>
      </c>
      <c r="J64" s="347"/>
      <c r="K64" s="333"/>
      <c r="L64" s="475" t="str">
        <f t="shared" si="17"/>
        <v/>
      </c>
      <c r="M64" s="602">
        <f>IFERROR(ROUNDUP(K64/Datos_Avanzados!$C$113,0),0)</f>
        <v>0</v>
      </c>
      <c r="N64" s="455"/>
      <c r="O64" s="441" t="s">
        <v>12</v>
      </c>
      <c r="P64" s="455"/>
      <c r="Q64" s="474"/>
      <c r="R64" s="441" t="s">
        <v>12</v>
      </c>
      <c r="S64" s="441" t="s">
        <v>12</v>
      </c>
      <c r="T64" s="441" t="s">
        <v>12</v>
      </c>
      <c r="U64" s="474"/>
      <c r="V64" s="473">
        <f t="shared" si="18"/>
        <v>0</v>
      </c>
      <c r="W64" s="455"/>
      <c r="X64" s="441" t="s">
        <v>12</v>
      </c>
      <c r="Y64" s="474"/>
      <c r="Z64" s="466"/>
      <c r="AA64" s="466"/>
      <c r="AB64" s="466"/>
      <c r="AC64" s="579"/>
      <c r="AD64" s="582"/>
      <c r="AE64" s="582"/>
      <c r="AF64" s="582"/>
      <c r="AG64" s="582"/>
      <c r="AH64" s="605" t="str">
        <f t="shared" si="7"/>
        <v/>
      </c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T64" s="334">
        <f>IF(K64&gt;0,IF(Datos_Principales!$E$457=1,D64&amp;"-"&amp;F64,D64&amp;"-"&amp;E64&amp;"-"&amp;F64),0)</f>
        <v>0</v>
      </c>
      <c r="AU64" s="334">
        <f t="shared" si="19"/>
        <v>0</v>
      </c>
      <c r="AV64" s="334">
        <f t="shared" si="20"/>
        <v>0</v>
      </c>
      <c r="AW64" s="471">
        <f t="shared" si="21"/>
        <v>0</v>
      </c>
      <c r="AX64" s="471">
        <f t="shared" si="22"/>
        <v>0</v>
      </c>
      <c r="AY64" s="471">
        <f t="shared" si="23"/>
        <v>0</v>
      </c>
    </row>
    <row r="65" spans="1:51" s="334" customFormat="1" ht="20.100000000000001" customHeight="1" collapsed="1" x14ac:dyDescent="0.2">
      <c r="A65" s="324"/>
      <c r="B65" s="291">
        <f t="shared" si="2"/>
        <v>46</v>
      </c>
      <c r="C65" s="604">
        <f t="shared" si="2"/>
        <v>46</v>
      </c>
      <c r="D65" s="328" t="str">
        <f t="shared" si="13"/>
        <v>E1</v>
      </c>
      <c r="E65" s="327" t="str">
        <f t="shared" si="14"/>
        <v>P0</v>
      </c>
      <c r="F65" s="328" t="str">
        <f t="shared" si="15"/>
        <v>A</v>
      </c>
      <c r="G65" s="329">
        <f t="shared" si="3"/>
        <v>0</v>
      </c>
      <c r="H65" s="330"/>
      <c r="I65" s="586">
        <f t="shared" si="16"/>
        <v>0</v>
      </c>
      <c r="J65" s="347"/>
      <c r="K65" s="333"/>
      <c r="L65" s="475" t="str">
        <f t="shared" si="17"/>
        <v/>
      </c>
      <c r="M65" s="602">
        <f>IFERROR(ROUNDUP(K65/Datos_Avanzados!$C$113,0),0)</f>
        <v>0</v>
      </c>
      <c r="N65" s="455"/>
      <c r="O65" s="441" t="s">
        <v>12</v>
      </c>
      <c r="P65" s="455"/>
      <c r="Q65" s="474"/>
      <c r="R65" s="441" t="s">
        <v>12</v>
      </c>
      <c r="S65" s="441" t="s">
        <v>12</v>
      </c>
      <c r="T65" s="441" t="s">
        <v>12</v>
      </c>
      <c r="U65" s="474"/>
      <c r="V65" s="473">
        <f t="shared" si="18"/>
        <v>0</v>
      </c>
      <c r="W65" s="455"/>
      <c r="X65" s="441" t="s">
        <v>12</v>
      </c>
      <c r="Y65" s="474"/>
      <c r="Z65" s="466"/>
      <c r="AA65" s="466"/>
      <c r="AB65" s="466"/>
      <c r="AC65" s="579"/>
      <c r="AD65" s="582"/>
      <c r="AE65" s="582"/>
      <c r="AF65" s="582"/>
      <c r="AG65" s="582"/>
      <c r="AH65" s="605" t="str">
        <f t="shared" si="7"/>
        <v/>
      </c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T65" s="334">
        <f>IF(K65&gt;0,IF(Datos_Principales!$E$457=1,D65&amp;"-"&amp;F65,D65&amp;"-"&amp;E65&amp;"-"&amp;F65),0)</f>
        <v>0</v>
      </c>
      <c r="AU65" s="334">
        <f t="shared" si="19"/>
        <v>0</v>
      </c>
      <c r="AV65" s="334">
        <f t="shared" si="20"/>
        <v>0</v>
      </c>
      <c r="AW65" s="471">
        <f t="shared" si="21"/>
        <v>0</v>
      </c>
      <c r="AX65" s="471">
        <f t="shared" si="22"/>
        <v>0</v>
      </c>
      <c r="AY65" s="471">
        <f t="shared" si="23"/>
        <v>0</v>
      </c>
    </row>
    <row r="66" spans="1:51" s="334" customFormat="1" ht="20.100000000000001" customHeight="1" collapsed="1" x14ac:dyDescent="0.2">
      <c r="A66" s="324"/>
      <c r="B66" s="291">
        <f t="shared" si="2"/>
        <v>47</v>
      </c>
      <c r="C66" s="604">
        <f t="shared" si="2"/>
        <v>47</v>
      </c>
      <c r="D66" s="328" t="str">
        <f t="shared" si="13"/>
        <v>E1</v>
      </c>
      <c r="E66" s="327" t="str">
        <f t="shared" si="14"/>
        <v>P0</v>
      </c>
      <c r="F66" s="328" t="str">
        <f t="shared" si="15"/>
        <v>A</v>
      </c>
      <c r="G66" s="329">
        <f t="shared" si="3"/>
        <v>0</v>
      </c>
      <c r="H66" s="330"/>
      <c r="I66" s="586">
        <f t="shared" si="16"/>
        <v>0</v>
      </c>
      <c r="J66" s="347"/>
      <c r="K66" s="333"/>
      <c r="L66" s="475" t="str">
        <f t="shared" si="17"/>
        <v/>
      </c>
      <c r="M66" s="602">
        <f>IFERROR(ROUNDUP(K66/Datos_Avanzados!$C$113,0),0)</f>
        <v>0</v>
      </c>
      <c r="N66" s="455"/>
      <c r="O66" s="441" t="s">
        <v>12</v>
      </c>
      <c r="P66" s="455"/>
      <c r="Q66" s="474"/>
      <c r="R66" s="441" t="s">
        <v>12</v>
      </c>
      <c r="S66" s="441" t="s">
        <v>12</v>
      </c>
      <c r="T66" s="441" t="s">
        <v>12</v>
      </c>
      <c r="U66" s="474"/>
      <c r="V66" s="473">
        <f t="shared" si="18"/>
        <v>0</v>
      </c>
      <c r="W66" s="455"/>
      <c r="X66" s="441" t="s">
        <v>12</v>
      </c>
      <c r="Y66" s="474"/>
      <c r="Z66" s="466"/>
      <c r="AA66" s="466"/>
      <c r="AB66" s="466"/>
      <c r="AC66" s="579"/>
      <c r="AD66" s="582"/>
      <c r="AE66" s="582"/>
      <c r="AF66" s="582"/>
      <c r="AG66" s="582"/>
      <c r="AH66" s="605" t="str">
        <f t="shared" si="7"/>
        <v/>
      </c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T66" s="334">
        <f>IF(K66&gt;0,IF(Datos_Principales!$E$457=1,D66&amp;"-"&amp;F66,D66&amp;"-"&amp;E66&amp;"-"&amp;F66),0)</f>
        <v>0</v>
      </c>
      <c r="AU66" s="334">
        <f t="shared" si="19"/>
        <v>0</v>
      </c>
      <c r="AV66" s="334">
        <f t="shared" si="20"/>
        <v>0</v>
      </c>
      <c r="AW66" s="471">
        <f t="shared" si="21"/>
        <v>0</v>
      </c>
      <c r="AX66" s="471">
        <f t="shared" si="22"/>
        <v>0</v>
      </c>
      <c r="AY66" s="471">
        <f t="shared" si="23"/>
        <v>0</v>
      </c>
    </row>
    <row r="67" spans="1:51" s="334" customFormat="1" ht="20.100000000000001" customHeight="1" collapsed="1" x14ac:dyDescent="0.2">
      <c r="A67" s="324"/>
      <c r="B67" s="291">
        <f t="shared" si="2"/>
        <v>48</v>
      </c>
      <c r="C67" s="604">
        <f t="shared" si="2"/>
        <v>48</v>
      </c>
      <c r="D67" s="328" t="str">
        <f t="shared" si="13"/>
        <v>E1</v>
      </c>
      <c r="E67" s="327" t="str">
        <f t="shared" si="14"/>
        <v>P0</v>
      </c>
      <c r="F67" s="328" t="str">
        <f t="shared" si="15"/>
        <v>A</v>
      </c>
      <c r="G67" s="329">
        <f t="shared" si="3"/>
        <v>0</v>
      </c>
      <c r="H67" s="330"/>
      <c r="I67" s="586">
        <f t="shared" si="16"/>
        <v>0</v>
      </c>
      <c r="J67" s="347"/>
      <c r="K67" s="333"/>
      <c r="L67" s="475" t="str">
        <f t="shared" si="17"/>
        <v/>
      </c>
      <c r="M67" s="602">
        <f>IFERROR(ROUNDUP(K67/Datos_Avanzados!$C$113,0),0)</f>
        <v>0</v>
      </c>
      <c r="N67" s="455"/>
      <c r="O67" s="441" t="s">
        <v>12</v>
      </c>
      <c r="P67" s="455"/>
      <c r="Q67" s="474"/>
      <c r="R67" s="441" t="s">
        <v>12</v>
      </c>
      <c r="S67" s="441" t="s">
        <v>12</v>
      </c>
      <c r="T67" s="441" t="s">
        <v>12</v>
      </c>
      <c r="U67" s="474"/>
      <c r="V67" s="473">
        <f t="shared" si="18"/>
        <v>0</v>
      </c>
      <c r="W67" s="455"/>
      <c r="X67" s="441" t="s">
        <v>12</v>
      </c>
      <c r="Y67" s="474"/>
      <c r="Z67" s="466"/>
      <c r="AA67" s="466"/>
      <c r="AB67" s="466"/>
      <c r="AC67" s="579"/>
      <c r="AD67" s="582"/>
      <c r="AE67" s="582"/>
      <c r="AF67" s="582"/>
      <c r="AG67" s="582"/>
      <c r="AH67" s="605" t="str">
        <f t="shared" si="7"/>
        <v/>
      </c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T67" s="334">
        <f>IF(K67&gt;0,IF(Datos_Principales!$E$457=1,D67&amp;"-"&amp;F67,D67&amp;"-"&amp;E67&amp;"-"&amp;F67),0)</f>
        <v>0</v>
      </c>
      <c r="AU67" s="334">
        <f t="shared" si="19"/>
        <v>0</v>
      </c>
      <c r="AV67" s="334">
        <f t="shared" si="20"/>
        <v>0</v>
      </c>
      <c r="AW67" s="471">
        <f t="shared" si="21"/>
        <v>0</v>
      </c>
      <c r="AX67" s="471">
        <f t="shared" si="22"/>
        <v>0</v>
      </c>
      <c r="AY67" s="471">
        <f t="shared" si="23"/>
        <v>0</v>
      </c>
    </row>
    <row r="68" spans="1:51" s="334" customFormat="1" ht="20.100000000000001" customHeight="1" collapsed="1" x14ac:dyDescent="0.2">
      <c r="A68" s="324"/>
      <c r="B68" s="291">
        <f t="shared" si="2"/>
        <v>49</v>
      </c>
      <c r="C68" s="604">
        <f t="shared" si="2"/>
        <v>49</v>
      </c>
      <c r="D68" s="328" t="str">
        <f t="shared" si="13"/>
        <v>E1</v>
      </c>
      <c r="E68" s="327" t="str">
        <f t="shared" si="14"/>
        <v>P0</v>
      </c>
      <c r="F68" s="328" t="str">
        <f t="shared" si="15"/>
        <v>A</v>
      </c>
      <c r="G68" s="329">
        <f t="shared" si="3"/>
        <v>0</v>
      </c>
      <c r="H68" s="330"/>
      <c r="I68" s="586">
        <f t="shared" si="16"/>
        <v>0</v>
      </c>
      <c r="J68" s="347"/>
      <c r="K68" s="333"/>
      <c r="L68" s="475" t="str">
        <f t="shared" si="17"/>
        <v/>
      </c>
      <c r="M68" s="602">
        <f>IFERROR(ROUNDUP(K68/Datos_Avanzados!$C$113,0),0)</f>
        <v>0</v>
      </c>
      <c r="N68" s="455"/>
      <c r="O68" s="441" t="s">
        <v>12</v>
      </c>
      <c r="P68" s="455"/>
      <c r="Q68" s="474"/>
      <c r="R68" s="441" t="s">
        <v>12</v>
      </c>
      <c r="S68" s="441" t="s">
        <v>12</v>
      </c>
      <c r="T68" s="441" t="s">
        <v>12</v>
      </c>
      <c r="U68" s="474"/>
      <c r="V68" s="473">
        <f t="shared" si="18"/>
        <v>0</v>
      </c>
      <c r="W68" s="455"/>
      <c r="X68" s="441" t="s">
        <v>12</v>
      </c>
      <c r="Y68" s="474"/>
      <c r="Z68" s="466"/>
      <c r="AA68" s="466"/>
      <c r="AB68" s="466"/>
      <c r="AC68" s="579"/>
      <c r="AD68" s="582"/>
      <c r="AE68" s="582"/>
      <c r="AF68" s="582"/>
      <c r="AG68" s="582"/>
      <c r="AH68" s="605" t="str">
        <f t="shared" si="7"/>
        <v/>
      </c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T68" s="334">
        <f>IF(K68&gt;0,IF(Datos_Principales!$E$457=1,D68&amp;"-"&amp;F68,D68&amp;"-"&amp;E68&amp;"-"&amp;F68),0)</f>
        <v>0</v>
      </c>
      <c r="AU68" s="334">
        <f t="shared" si="19"/>
        <v>0</v>
      </c>
      <c r="AV68" s="334">
        <f t="shared" si="20"/>
        <v>0</v>
      </c>
      <c r="AW68" s="471">
        <f t="shared" si="21"/>
        <v>0</v>
      </c>
      <c r="AX68" s="471">
        <f t="shared" si="22"/>
        <v>0</v>
      </c>
      <c r="AY68" s="471">
        <f t="shared" si="23"/>
        <v>0</v>
      </c>
    </row>
    <row r="69" spans="1:51" s="334" customFormat="1" ht="20.100000000000001" customHeight="1" collapsed="1" x14ac:dyDescent="0.2">
      <c r="A69" s="324"/>
      <c r="B69" s="291">
        <f t="shared" si="2"/>
        <v>50</v>
      </c>
      <c r="C69" s="604">
        <f t="shared" si="2"/>
        <v>50</v>
      </c>
      <c r="D69" s="328" t="str">
        <f t="shared" si="13"/>
        <v>E1</v>
      </c>
      <c r="E69" s="327" t="str">
        <f t="shared" si="14"/>
        <v>P0</v>
      </c>
      <c r="F69" s="328" t="str">
        <f t="shared" si="15"/>
        <v>A</v>
      </c>
      <c r="G69" s="329">
        <f t="shared" si="3"/>
        <v>0</v>
      </c>
      <c r="H69" s="330"/>
      <c r="I69" s="586">
        <f t="shared" si="16"/>
        <v>0</v>
      </c>
      <c r="J69" s="347"/>
      <c r="K69" s="333"/>
      <c r="L69" s="475" t="str">
        <f t="shared" si="17"/>
        <v/>
      </c>
      <c r="M69" s="602">
        <f>IFERROR(ROUNDUP(K69/Datos_Avanzados!$C$113,0),0)</f>
        <v>0</v>
      </c>
      <c r="N69" s="455"/>
      <c r="O69" s="441" t="s">
        <v>12</v>
      </c>
      <c r="P69" s="455"/>
      <c r="Q69" s="474"/>
      <c r="R69" s="441" t="s">
        <v>12</v>
      </c>
      <c r="S69" s="441" t="s">
        <v>12</v>
      </c>
      <c r="T69" s="441" t="s">
        <v>12</v>
      </c>
      <c r="U69" s="474"/>
      <c r="V69" s="473">
        <f t="shared" si="18"/>
        <v>0</v>
      </c>
      <c r="W69" s="455"/>
      <c r="X69" s="441" t="s">
        <v>12</v>
      </c>
      <c r="Y69" s="474"/>
      <c r="Z69" s="466"/>
      <c r="AA69" s="466"/>
      <c r="AB69" s="466"/>
      <c r="AC69" s="579"/>
      <c r="AD69" s="582"/>
      <c r="AE69" s="582"/>
      <c r="AF69" s="582"/>
      <c r="AG69" s="582"/>
      <c r="AH69" s="605" t="str">
        <f t="shared" si="7"/>
        <v/>
      </c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T69" s="334">
        <f>IF(K69&gt;0,IF(Datos_Principales!$E$457=1,D69&amp;"-"&amp;F69,D69&amp;"-"&amp;E69&amp;"-"&amp;F69),0)</f>
        <v>0</v>
      </c>
      <c r="AU69" s="334">
        <f t="shared" si="19"/>
        <v>0</v>
      </c>
      <c r="AV69" s="334">
        <f t="shared" si="20"/>
        <v>0</v>
      </c>
      <c r="AW69" s="471">
        <f t="shared" si="21"/>
        <v>0</v>
      </c>
      <c r="AX69" s="471">
        <f t="shared" si="22"/>
        <v>0</v>
      </c>
      <c r="AY69" s="471">
        <f t="shared" si="23"/>
        <v>0</v>
      </c>
    </row>
    <row r="70" spans="1:51" s="334" customFormat="1" ht="20.100000000000001" customHeight="1" collapsed="1" x14ac:dyDescent="0.2">
      <c r="A70" s="324"/>
      <c r="B70" s="291">
        <f t="shared" si="2"/>
        <v>51</v>
      </c>
      <c r="C70" s="604">
        <f t="shared" si="2"/>
        <v>51</v>
      </c>
      <c r="D70" s="328" t="str">
        <f t="shared" si="13"/>
        <v>E1</v>
      </c>
      <c r="E70" s="327" t="str">
        <f t="shared" si="14"/>
        <v>P0</v>
      </c>
      <c r="F70" s="328" t="str">
        <f t="shared" si="15"/>
        <v>A</v>
      </c>
      <c r="G70" s="329">
        <f t="shared" si="3"/>
        <v>0</v>
      </c>
      <c r="H70" s="330"/>
      <c r="I70" s="586">
        <f t="shared" si="16"/>
        <v>0</v>
      </c>
      <c r="J70" s="347"/>
      <c r="K70" s="333"/>
      <c r="L70" s="475" t="str">
        <f t="shared" si="17"/>
        <v/>
      </c>
      <c r="M70" s="602">
        <f>IFERROR(ROUNDUP(K70/Datos_Avanzados!$C$113,0),0)</f>
        <v>0</v>
      </c>
      <c r="N70" s="455"/>
      <c r="O70" s="441" t="s">
        <v>12</v>
      </c>
      <c r="P70" s="455"/>
      <c r="Q70" s="474"/>
      <c r="R70" s="441" t="s">
        <v>12</v>
      </c>
      <c r="S70" s="441" t="s">
        <v>12</v>
      </c>
      <c r="T70" s="441" t="s">
        <v>12</v>
      </c>
      <c r="U70" s="474"/>
      <c r="V70" s="473">
        <f t="shared" si="18"/>
        <v>0</v>
      </c>
      <c r="W70" s="455"/>
      <c r="X70" s="441" t="s">
        <v>12</v>
      </c>
      <c r="Y70" s="474"/>
      <c r="Z70" s="466"/>
      <c r="AA70" s="466"/>
      <c r="AB70" s="466"/>
      <c r="AC70" s="579"/>
      <c r="AD70" s="582"/>
      <c r="AE70" s="582"/>
      <c r="AF70" s="582"/>
      <c r="AG70" s="582"/>
      <c r="AH70" s="605" t="str">
        <f t="shared" si="7"/>
        <v/>
      </c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T70" s="334">
        <f>IF(K70&gt;0,IF(Datos_Principales!$E$457=1,D70&amp;"-"&amp;F70,D70&amp;"-"&amp;E70&amp;"-"&amp;F70),0)</f>
        <v>0</v>
      </c>
      <c r="AU70" s="334">
        <f t="shared" si="19"/>
        <v>0</v>
      </c>
      <c r="AV70" s="334">
        <f t="shared" si="20"/>
        <v>0</v>
      </c>
      <c r="AW70" s="471">
        <f t="shared" si="21"/>
        <v>0</v>
      </c>
      <c r="AX70" s="471">
        <f t="shared" si="22"/>
        <v>0</v>
      </c>
      <c r="AY70" s="471">
        <f t="shared" si="23"/>
        <v>0</v>
      </c>
    </row>
    <row r="71" spans="1:51" s="334" customFormat="1" ht="20.100000000000001" customHeight="1" collapsed="1" x14ac:dyDescent="0.2">
      <c r="A71" s="324"/>
      <c r="B71" s="291">
        <f t="shared" si="2"/>
        <v>52</v>
      </c>
      <c r="C71" s="604">
        <f t="shared" si="2"/>
        <v>52</v>
      </c>
      <c r="D71" s="328" t="str">
        <f t="shared" si="13"/>
        <v>E1</v>
      </c>
      <c r="E71" s="327" t="str">
        <f t="shared" si="14"/>
        <v>P0</v>
      </c>
      <c r="F71" s="328" t="str">
        <f t="shared" si="15"/>
        <v>A</v>
      </c>
      <c r="G71" s="329">
        <f t="shared" si="3"/>
        <v>0</v>
      </c>
      <c r="H71" s="330"/>
      <c r="I71" s="586">
        <f t="shared" si="16"/>
        <v>0</v>
      </c>
      <c r="J71" s="347"/>
      <c r="K71" s="333"/>
      <c r="L71" s="475" t="str">
        <f t="shared" si="17"/>
        <v/>
      </c>
      <c r="M71" s="602">
        <f>IFERROR(ROUNDUP(K71/Datos_Avanzados!$C$113,0),0)</f>
        <v>0</v>
      </c>
      <c r="N71" s="455"/>
      <c r="O71" s="441" t="s">
        <v>12</v>
      </c>
      <c r="P71" s="455"/>
      <c r="Q71" s="474"/>
      <c r="R71" s="441" t="s">
        <v>12</v>
      </c>
      <c r="S71" s="441" t="s">
        <v>12</v>
      </c>
      <c r="T71" s="441" t="s">
        <v>12</v>
      </c>
      <c r="U71" s="474"/>
      <c r="V71" s="473">
        <f t="shared" si="18"/>
        <v>0</v>
      </c>
      <c r="W71" s="455"/>
      <c r="X71" s="441" t="s">
        <v>12</v>
      </c>
      <c r="Y71" s="474"/>
      <c r="Z71" s="466"/>
      <c r="AA71" s="466"/>
      <c r="AB71" s="466"/>
      <c r="AC71" s="579"/>
      <c r="AD71" s="582"/>
      <c r="AE71" s="582"/>
      <c r="AF71" s="582"/>
      <c r="AG71" s="582"/>
      <c r="AH71" s="605" t="str">
        <f t="shared" si="7"/>
        <v/>
      </c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T71" s="334">
        <f>IF(K71&gt;0,IF(Datos_Principales!$E$457=1,D71&amp;"-"&amp;F71,D71&amp;"-"&amp;E71&amp;"-"&amp;F71),0)</f>
        <v>0</v>
      </c>
      <c r="AU71" s="334">
        <f t="shared" si="19"/>
        <v>0</v>
      </c>
      <c r="AV71" s="334">
        <f t="shared" si="20"/>
        <v>0</v>
      </c>
      <c r="AW71" s="471">
        <f t="shared" si="21"/>
        <v>0</v>
      </c>
      <c r="AX71" s="471">
        <f t="shared" si="22"/>
        <v>0</v>
      </c>
      <c r="AY71" s="471">
        <f t="shared" si="23"/>
        <v>0</v>
      </c>
    </row>
    <row r="72" spans="1:51" s="334" customFormat="1" ht="20.100000000000001" customHeight="1" collapsed="1" x14ac:dyDescent="0.2">
      <c r="A72" s="324"/>
      <c r="B72" s="291">
        <f t="shared" si="2"/>
        <v>53</v>
      </c>
      <c r="C72" s="604">
        <f t="shared" si="2"/>
        <v>53</v>
      </c>
      <c r="D72" s="328" t="str">
        <f t="shared" si="13"/>
        <v>E1</v>
      </c>
      <c r="E72" s="327" t="str">
        <f t="shared" si="14"/>
        <v>P0</v>
      </c>
      <c r="F72" s="328" t="str">
        <f t="shared" si="15"/>
        <v>A</v>
      </c>
      <c r="G72" s="329">
        <f t="shared" si="3"/>
        <v>0</v>
      </c>
      <c r="H72" s="330"/>
      <c r="I72" s="586">
        <f t="shared" si="16"/>
        <v>0</v>
      </c>
      <c r="J72" s="347"/>
      <c r="K72" s="333"/>
      <c r="L72" s="475" t="str">
        <f t="shared" si="17"/>
        <v/>
      </c>
      <c r="M72" s="602">
        <f>IFERROR(ROUNDUP(K72/Datos_Avanzados!$C$113,0),0)</f>
        <v>0</v>
      </c>
      <c r="N72" s="455"/>
      <c r="O72" s="441" t="s">
        <v>12</v>
      </c>
      <c r="P72" s="455"/>
      <c r="Q72" s="474"/>
      <c r="R72" s="441" t="s">
        <v>12</v>
      </c>
      <c r="S72" s="441" t="s">
        <v>12</v>
      </c>
      <c r="T72" s="441" t="s">
        <v>12</v>
      </c>
      <c r="U72" s="474"/>
      <c r="V72" s="473">
        <f t="shared" si="18"/>
        <v>0</v>
      </c>
      <c r="W72" s="455"/>
      <c r="X72" s="441" t="s">
        <v>12</v>
      </c>
      <c r="Y72" s="474"/>
      <c r="Z72" s="466"/>
      <c r="AA72" s="466"/>
      <c r="AB72" s="466"/>
      <c r="AC72" s="579"/>
      <c r="AD72" s="582"/>
      <c r="AE72" s="582"/>
      <c r="AF72" s="582"/>
      <c r="AG72" s="582"/>
      <c r="AH72" s="605" t="str">
        <f t="shared" si="7"/>
        <v/>
      </c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T72" s="334">
        <f>IF(K72&gt;0,IF(Datos_Principales!$E$457=1,D72&amp;"-"&amp;F72,D72&amp;"-"&amp;E72&amp;"-"&amp;F72),0)</f>
        <v>0</v>
      </c>
      <c r="AU72" s="334">
        <f t="shared" si="19"/>
        <v>0</v>
      </c>
      <c r="AV72" s="334">
        <f t="shared" si="20"/>
        <v>0</v>
      </c>
      <c r="AW72" s="471">
        <f t="shared" si="21"/>
        <v>0</v>
      </c>
      <c r="AX72" s="471">
        <f t="shared" si="22"/>
        <v>0</v>
      </c>
      <c r="AY72" s="471">
        <f t="shared" si="23"/>
        <v>0</v>
      </c>
    </row>
    <row r="73" spans="1:51" s="334" customFormat="1" ht="20.100000000000001" customHeight="1" collapsed="1" x14ac:dyDescent="0.2">
      <c r="A73" s="324"/>
      <c r="B73" s="291">
        <f t="shared" si="2"/>
        <v>54</v>
      </c>
      <c r="C73" s="604">
        <f t="shared" si="2"/>
        <v>54</v>
      </c>
      <c r="D73" s="328" t="str">
        <f t="shared" si="13"/>
        <v>E1</v>
      </c>
      <c r="E73" s="327" t="str">
        <f t="shared" si="14"/>
        <v>P0</v>
      </c>
      <c r="F73" s="328" t="str">
        <f t="shared" si="15"/>
        <v>A</v>
      </c>
      <c r="G73" s="329">
        <f t="shared" si="3"/>
        <v>0</v>
      </c>
      <c r="H73" s="330"/>
      <c r="I73" s="586">
        <f t="shared" si="16"/>
        <v>0</v>
      </c>
      <c r="J73" s="347"/>
      <c r="K73" s="333"/>
      <c r="L73" s="475" t="str">
        <f t="shared" si="17"/>
        <v/>
      </c>
      <c r="M73" s="602">
        <f>IFERROR(ROUNDUP(K73/Datos_Avanzados!$C$113,0),0)</f>
        <v>0</v>
      </c>
      <c r="N73" s="455"/>
      <c r="O73" s="441" t="s">
        <v>12</v>
      </c>
      <c r="P73" s="455"/>
      <c r="Q73" s="474"/>
      <c r="R73" s="441" t="s">
        <v>12</v>
      </c>
      <c r="S73" s="441" t="s">
        <v>12</v>
      </c>
      <c r="T73" s="441" t="s">
        <v>12</v>
      </c>
      <c r="U73" s="474"/>
      <c r="V73" s="473">
        <f t="shared" si="18"/>
        <v>0</v>
      </c>
      <c r="W73" s="455"/>
      <c r="X73" s="441" t="s">
        <v>12</v>
      </c>
      <c r="Y73" s="474"/>
      <c r="Z73" s="466"/>
      <c r="AA73" s="466"/>
      <c r="AB73" s="466"/>
      <c r="AC73" s="579"/>
      <c r="AD73" s="582"/>
      <c r="AE73" s="582"/>
      <c r="AF73" s="582"/>
      <c r="AG73" s="582"/>
      <c r="AH73" s="605" t="str">
        <f t="shared" si="7"/>
        <v/>
      </c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T73" s="334">
        <f>IF(K73&gt;0,IF(Datos_Principales!$E$457=1,D73&amp;"-"&amp;F73,D73&amp;"-"&amp;E73&amp;"-"&amp;F73),0)</f>
        <v>0</v>
      </c>
      <c r="AU73" s="334">
        <f t="shared" si="19"/>
        <v>0</v>
      </c>
      <c r="AV73" s="334">
        <f t="shared" si="20"/>
        <v>0</v>
      </c>
      <c r="AW73" s="471">
        <f t="shared" si="21"/>
        <v>0</v>
      </c>
      <c r="AX73" s="471">
        <f t="shared" si="22"/>
        <v>0</v>
      </c>
      <c r="AY73" s="471">
        <f t="shared" si="23"/>
        <v>0</v>
      </c>
    </row>
    <row r="74" spans="1:51" s="334" customFormat="1" ht="20.100000000000001" customHeight="1" collapsed="1" x14ac:dyDescent="0.2">
      <c r="A74" s="324"/>
      <c r="B74" s="291">
        <f t="shared" si="2"/>
        <v>55</v>
      </c>
      <c r="C74" s="604">
        <f t="shared" si="2"/>
        <v>55</v>
      </c>
      <c r="D74" s="328" t="str">
        <f t="shared" si="13"/>
        <v>E1</v>
      </c>
      <c r="E74" s="327" t="str">
        <f t="shared" si="14"/>
        <v>P0</v>
      </c>
      <c r="F74" s="328" t="str">
        <f t="shared" si="15"/>
        <v>A</v>
      </c>
      <c r="G74" s="329">
        <f t="shared" si="3"/>
        <v>0</v>
      </c>
      <c r="H74" s="330"/>
      <c r="I74" s="586">
        <f t="shared" si="16"/>
        <v>0</v>
      </c>
      <c r="J74" s="347"/>
      <c r="K74" s="333"/>
      <c r="L74" s="475" t="str">
        <f t="shared" si="17"/>
        <v/>
      </c>
      <c r="M74" s="602">
        <f>IFERROR(ROUNDUP(K74/Datos_Avanzados!$C$113,0),0)</f>
        <v>0</v>
      </c>
      <c r="N74" s="455"/>
      <c r="O74" s="441" t="s">
        <v>12</v>
      </c>
      <c r="P74" s="455"/>
      <c r="Q74" s="474"/>
      <c r="R74" s="441" t="s">
        <v>12</v>
      </c>
      <c r="S74" s="441" t="s">
        <v>12</v>
      </c>
      <c r="T74" s="441" t="s">
        <v>12</v>
      </c>
      <c r="U74" s="474"/>
      <c r="V74" s="473">
        <f t="shared" si="18"/>
        <v>0</v>
      </c>
      <c r="W74" s="455"/>
      <c r="X74" s="441" t="s">
        <v>12</v>
      </c>
      <c r="Y74" s="474"/>
      <c r="Z74" s="466"/>
      <c r="AA74" s="466"/>
      <c r="AB74" s="466"/>
      <c r="AC74" s="579"/>
      <c r="AD74" s="582"/>
      <c r="AE74" s="582"/>
      <c r="AF74" s="582"/>
      <c r="AG74" s="582"/>
      <c r="AH74" s="605" t="str">
        <f t="shared" si="7"/>
        <v/>
      </c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T74" s="334">
        <f>IF(K74&gt;0,IF(Datos_Principales!$E$457=1,D74&amp;"-"&amp;F74,D74&amp;"-"&amp;E74&amp;"-"&amp;F74),0)</f>
        <v>0</v>
      </c>
      <c r="AU74" s="334">
        <f t="shared" si="19"/>
        <v>0</v>
      </c>
      <c r="AV74" s="334">
        <f t="shared" si="20"/>
        <v>0</v>
      </c>
      <c r="AW74" s="471">
        <f t="shared" si="21"/>
        <v>0</v>
      </c>
      <c r="AX74" s="471">
        <f t="shared" si="22"/>
        <v>0</v>
      </c>
      <c r="AY74" s="471">
        <f t="shared" si="23"/>
        <v>0</v>
      </c>
    </row>
    <row r="75" spans="1:51" s="334" customFormat="1" ht="20.100000000000001" customHeight="1" collapsed="1" x14ac:dyDescent="0.2">
      <c r="A75" s="324"/>
      <c r="B75" s="291">
        <f t="shared" si="2"/>
        <v>56</v>
      </c>
      <c r="C75" s="604">
        <f t="shared" si="2"/>
        <v>56</v>
      </c>
      <c r="D75" s="328" t="str">
        <f t="shared" si="13"/>
        <v>E1</v>
      </c>
      <c r="E75" s="327" t="str">
        <f t="shared" si="14"/>
        <v>P0</v>
      </c>
      <c r="F75" s="328" t="str">
        <f t="shared" si="15"/>
        <v>A</v>
      </c>
      <c r="G75" s="329">
        <f t="shared" si="3"/>
        <v>0</v>
      </c>
      <c r="H75" s="330"/>
      <c r="I75" s="586">
        <f t="shared" si="16"/>
        <v>0</v>
      </c>
      <c r="J75" s="347"/>
      <c r="K75" s="333"/>
      <c r="L75" s="475" t="str">
        <f t="shared" si="17"/>
        <v/>
      </c>
      <c r="M75" s="602">
        <f>IFERROR(ROUNDUP(K75/Datos_Avanzados!$C$113,0),0)</f>
        <v>0</v>
      </c>
      <c r="N75" s="455"/>
      <c r="O75" s="441" t="s">
        <v>12</v>
      </c>
      <c r="P75" s="455"/>
      <c r="Q75" s="474"/>
      <c r="R75" s="441" t="s">
        <v>12</v>
      </c>
      <c r="S75" s="441" t="s">
        <v>12</v>
      </c>
      <c r="T75" s="441" t="s">
        <v>12</v>
      </c>
      <c r="U75" s="474"/>
      <c r="V75" s="473">
        <f t="shared" si="18"/>
        <v>0</v>
      </c>
      <c r="W75" s="455"/>
      <c r="X75" s="441" t="s">
        <v>12</v>
      </c>
      <c r="Y75" s="474"/>
      <c r="Z75" s="466"/>
      <c r="AA75" s="466"/>
      <c r="AB75" s="466"/>
      <c r="AC75" s="579"/>
      <c r="AD75" s="582"/>
      <c r="AE75" s="582"/>
      <c r="AF75" s="582"/>
      <c r="AG75" s="582"/>
      <c r="AH75" s="605" t="str">
        <f t="shared" si="7"/>
        <v/>
      </c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T75" s="334">
        <f>IF(K75&gt;0,IF(Datos_Principales!$E$457=1,D75&amp;"-"&amp;F75,D75&amp;"-"&amp;E75&amp;"-"&amp;F75),0)</f>
        <v>0</v>
      </c>
      <c r="AU75" s="334">
        <f t="shared" si="19"/>
        <v>0</v>
      </c>
      <c r="AV75" s="334">
        <f t="shared" si="20"/>
        <v>0</v>
      </c>
      <c r="AW75" s="471">
        <f t="shared" si="21"/>
        <v>0</v>
      </c>
      <c r="AX75" s="471">
        <f t="shared" si="22"/>
        <v>0</v>
      </c>
      <c r="AY75" s="471">
        <f t="shared" si="23"/>
        <v>0</v>
      </c>
    </row>
    <row r="76" spans="1:51" s="334" customFormat="1" ht="20.100000000000001" customHeight="1" collapsed="1" x14ac:dyDescent="0.2">
      <c r="A76" s="324"/>
      <c r="B76" s="291">
        <f t="shared" si="2"/>
        <v>57</v>
      </c>
      <c r="C76" s="604">
        <f t="shared" si="2"/>
        <v>57</v>
      </c>
      <c r="D76" s="328" t="str">
        <f t="shared" si="13"/>
        <v>E1</v>
      </c>
      <c r="E76" s="327" t="str">
        <f t="shared" si="14"/>
        <v>P0</v>
      </c>
      <c r="F76" s="328" t="str">
        <f t="shared" si="15"/>
        <v>A</v>
      </c>
      <c r="G76" s="329">
        <f t="shared" si="3"/>
        <v>0</v>
      </c>
      <c r="H76" s="330"/>
      <c r="I76" s="586">
        <f t="shared" si="16"/>
        <v>0</v>
      </c>
      <c r="J76" s="347"/>
      <c r="K76" s="333"/>
      <c r="L76" s="475" t="str">
        <f t="shared" si="17"/>
        <v/>
      </c>
      <c r="M76" s="602">
        <f>IFERROR(ROUNDUP(K76/Datos_Avanzados!$C$113,0),0)</f>
        <v>0</v>
      </c>
      <c r="N76" s="455"/>
      <c r="O76" s="441" t="s">
        <v>12</v>
      </c>
      <c r="P76" s="455"/>
      <c r="Q76" s="474"/>
      <c r="R76" s="441" t="s">
        <v>12</v>
      </c>
      <c r="S76" s="441" t="s">
        <v>12</v>
      </c>
      <c r="T76" s="441" t="s">
        <v>12</v>
      </c>
      <c r="U76" s="474"/>
      <c r="V76" s="473">
        <f t="shared" si="18"/>
        <v>0</v>
      </c>
      <c r="W76" s="455"/>
      <c r="X76" s="441" t="s">
        <v>12</v>
      </c>
      <c r="Y76" s="474"/>
      <c r="Z76" s="466"/>
      <c r="AA76" s="466"/>
      <c r="AB76" s="466"/>
      <c r="AC76" s="579"/>
      <c r="AD76" s="582"/>
      <c r="AE76" s="582"/>
      <c r="AF76" s="582"/>
      <c r="AG76" s="582"/>
      <c r="AH76" s="605" t="str">
        <f t="shared" si="7"/>
        <v/>
      </c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T76" s="334">
        <f>IF(K76&gt;0,IF(Datos_Principales!$E$457=1,D76&amp;"-"&amp;F76,D76&amp;"-"&amp;E76&amp;"-"&amp;F76),0)</f>
        <v>0</v>
      </c>
      <c r="AU76" s="334">
        <f t="shared" si="19"/>
        <v>0</v>
      </c>
      <c r="AV76" s="334">
        <f t="shared" si="20"/>
        <v>0</v>
      </c>
      <c r="AW76" s="471">
        <f t="shared" si="21"/>
        <v>0</v>
      </c>
      <c r="AX76" s="471">
        <f t="shared" si="22"/>
        <v>0</v>
      </c>
      <c r="AY76" s="471">
        <f t="shared" si="23"/>
        <v>0</v>
      </c>
    </row>
    <row r="77" spans="1:51" s="334" customFormat="1" ht="20.100000000000001" customHeight="1" collapsed="1" x14ac:dyDescent="0.2">
      <c r="A77" s="324"/>
      <c r="B77" s="291">
        <f t="shared" si="2"/>
        <v>58</v>
      </c>
      <c r="C77" s="604">
        <f t="shared" si="2"/>
        <v>58</v>
      </c>
      <c r="D77" s="328" t="str">
        <f t="shared" si="13"/>
        <v>E1</v>
      </c>
      <c r="E77" s="327" t="str">
        <f t="shared" si="14"/>
        <v>P0</v>
      </c>
      <c r="F77" s="328" t="str">
        <f t="shared" si="15"/>
        <v>A</v>
      </c>
      <c r="G77" s="329">
        <f t="shared" si="3"/>
        <v>0</v>
      </c>
      <c r="H77" s="330"/>
      <c r="I77" s="586">
        <f t="shared" si="16"/>
        <v>0</v>
      </c>
      <c r="J77" s="347"/>
      <c r="K77" s="333"/>
      <c r="L77" s="475" t="str">
        <f t="shared" si="17"/>
        <v/>
      </c>
      <c r="M77" s="602">
        <f>IFERROR(ROUNDUP(K77/Datos_Avanzados!$C$113,0),0)</f>
        <v>0</v>
      </c>
      <c r="N77" s="455"/>
      <c r="O77" s="441" t="s">
        <v>12</v>
      </c>
      <c r="P77" s="455"/>
      <c r="Q77" s="474"/>
      <c r="R77" s="441" t="s">
        <v>12</v>
      </c>
      <c r="S77" s="441" t="s">
        <v>12</v>
      </c>
      <c r="T77" s="441" t="s">
        <v>12</v>
      </c>
      <c r="U77" s="474"/>
      <c r="V77" s="473">
        <f t="shared" si="18"/>
        <v>0</v>
      </c>
      <c r="W77" s="455"/>
      <c r="X77" s="441" t="s">
        <v>12</v>
      </c>
      <c r="Y77" s="474"/>
      <c r="Z77" s="466"/>
      <c r="AA77" s="466"/>
      <c r="AB77" s="466"/>
      <c r="AC77" s="579"/>
      <c r="AD77" s="582"/>
      <c r="AE77" s="582"/>
      <c r="AF77" s="582"/>
      <c r="AG77" s="582"/>
      <c r="AH77" s="605" t="str">
        <f t="shared" si="7"/>
        <v/>
      </c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T77" s="334">
        <f>IF(K77&gt;0,IF(Datos_Principales!$E$457=1,D77&amp;"-"&amp;F77,D77&amp;"-"&amp;E77&amp;"-"&amp;F77),0)</f>
        <v>0</v>
      </c>
      <c r="AU77" s="334">
        <f t="shared" si="19"/>
        <v>0</v>
      </c>
      <c r="AV77" s="334">
        <f t="shared" si="20"/>
        <v>0</v>
      </c>
      <c r="AW77" s="471">
        <f t="shared" si="21"/>
        <v>0</v>
      </c>
      <c r="AX77" s="471">
        <f t="shared" si="22"/>
        <v>0</v>
      </c>
      <c r="AY77" s="471">
        <f t="shared" si="23"/>
        <v>0</v>
      </c>
    </row>
    <row r="78" spans="1:51" s="334" customFormat="1" ht="20.100000000000001" customHeight="1" collapsed="1" x14ac:dyDescent="0.2">
      <c r="A78" s="324"/>
      <c r="B78" s="291">
        <f t="shared" si="2"/>
        <v>59</v>
      </c>
      <c r="C78" s="604">
        <f t="shared" si="2"/>
        <v>59</v>
      </c>
      <c r="D78" s="328" t="str">
        <f t="shared" si="13"/>
        <v>E1</v>
      </c>
      <c r="E78" s="327" t="str">
        <f t="shared" si="14"/>
        <v>P0</v>
      </c>
      <c r="F78" s="328" t="str">
        <f t="shared" si="15"/>
        <v>A</v>
      </c>
      <c r="G78" s="329">
        <f t="shared" si="3"/>
        <v>0</v>
      </c>
      <c r="H78" s="330"/>
      <c r="I78" s="586">
        <f t="shared" si="16"/>
        <v>0</v>
      </c>
      <c r="J78" s="347"/>
      <c r="K78" s="333"/>
      <c r="L78" s="475" t="str">
        <f t="shared" si="17"/>
        <v/>
      </c>
      <c r="M78" s="602">
        <f>IFERROR(ROUNDUP(K78/Datos_Avanzados!$C$113,0),0)</f>
        <v>0</v>
      </c>
      <c r="N78" s="455"/>
      <c r="O78" s="441" t="s">
        <v>12</v>
      </c>
      <c r="P78" s="455"/>
      <c r="Q78" s="474"/>
      <c r="R78" s="441" t="s">
        <v>12</v>
      </c>
      <c r="S78" s="441" t="s">
        <v>12</v>
      </c>
      <c r="T78" s="441" t="s">
        <v>12</v>
      </c>
      <c r="U78" s="474"/>
      <c r="V78" s="473">
        <f t="shared" si="18"/>
        <v>0</v>
      </c>
      <c r="W78" s="455"/>
      <c r="X78" s="441" t="s">
        <v>12</v>
      </c>
      <c r="Y78" s="474"/>
      <c r="Z78" s="466"/>
      <c r="AA78" s="466"/>
      <c r="AB78" s="466"/>
      <c r="AC78" s="579"/>
      <c r="AD78" s="582"/>
      <c r="AE78" s="582"/>
      <c r="AF78" s="582"/>
      <c r="AG78" s="582"/>
      <c r="AH78" s="605" t="str">
        <f t="shared" si="7"/>
        <v/>
      </c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T78" s="334">
        <f>IF(K78&gt;0,IF(Datos_Principales!$E$457=1,D78&amp;"-"&amp;F78,D78&amp;"-"&amp;E78&amp;"-"&amp;F78),0)</f>
        <v>0</v>
      </c>
      <c r="AU78" s="334">
        <f t="shared" si="19"/>
        <v>0</v>
      </c>
      <c r="AV78" s="334">
        <f t="shared" si="20"/>
        <v>0</v>
      </c>
      <c r="AW78" s="471">
        <f t="shared" si="21"/>
        <v>0</v>
      </c>
      <c r="AX78" s="471">
        <f t="shared" si="22"/>
        <v>0</v>
      </c>
      <c r="AY78" s="471">
        <f t="shared" si="23"/>
        <v>0</v>
      </c>
    </row>
    <row r="79" spans="1:51" s="334" customFormat="1" ht="20.100000000000001" customHeight="1" collapsed="1" x14ac:dyDescent="0.2">
      <c r="A79" s="324"/>
      <c r="B79" s="291">
        <f t="shared" si="2"/>
        <v>60</v>
      </c>
      <c r="C79" s="604">
        <f t="shared" si="2"/>
        <v>60</v>
      </c>
      <c r="D79" s="328" t="str">
        <f t="shared" si="13"/>
        <v>E1</v>
      </c>
      <c r="E79" s="327" t="str">
        <f t="shared" si="14"/>
        <v>P0</v>
      </c>
      <c r="F79" s="328" t="str">
        <f t="shared" si="15"/>
        <v>A</v>
      </c>
      <c r="G79" s="329">
        <f t="shared" si="3"/>
        <v>0</v>
      </c>
      <c r="H79" s="330"/>
      <c r="I79" s="586">
        <f t="shared" si="16"/>
        <v>0</v>
      </c>
      <c r="J79" s="347"/>
      <c r="K79" s="333"/>
      <c r="L79" s="475" t="str">
        <f t="shared" si="17"/>
        <v/>
      </c>
      <c r="M79" s="602">
        <f>IFERROR(ROUNDUP(K79/Datos_Avanzados!$C$113,0),0)</f>
        <v>0</v>
      </c>
      <c r="N79" s="455"/>
      <c r="O79" s="441" t="s">
        <v>12</v>
      </c>
      <c r="P79" s="455"/>
      <c r="Q79" s="474"/>
      <c r="R79" s="441" t="s">
        <v>12</v>
      </c>
      <c r="S79" s="441" t="s">
        <v>12</v>
      </c>
      <c r="T79" s="441" t="s">
        <v>12</v>
      </c>
      <c r="U79" s="474"/>
      <c r="V79" s="473">
        <f t="shared" si="18"/>
        <v>0</v>
      </c>
      <c r="W79" s="455"/>
      <c r="X79" s="441" t="s">
        <v>12</v>
      </c>
      <c r="Y79" s="474"/>
      <c r="Z79" s="466"/>
      <c r="AA79" s="466"/>
      <c r="AB79" s="466"/>
      <c r="AC79" s="579"/>
      <c r="AD79" s="582"/>
      <c r="AE79" s="582"/>
      <c r="AF79" s="582"/>
      <c r="AG79" s="582"/>
      <c r="AH79" s="605" t="str">
        <f t="shared" si="7"/>
        <v/>
      </c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T79" s="334">
        <f>IF(K79&gt;0,IF(Datos_Principales!$E$457=1,D79&amp;"-"&amp;F79,D79&amp;"-"&amp;E79&amp;"-"&amp;F79),0)</f>
        <v>0</v>
      </c>
      <c r="AU79" s="334">
        <f t="shared" si="19"/>
        <v>0</v>
      </c>
      <c r="AV79" s="334">
        <f t="shared" si="20"/>
        <v>0</v>
      </c>
      <c r="AW79" s="471">
        <f t="shared" si="21"/>
        <v>0</v>
      </c>
      <c r="AX79" s="471">
        <f t="shared" si="22"/>
        <v>0</v>
      </c>
      <c r="AY79" s="471">
        <f t="shared" si="23"/>
        <v>0</v>
      </c>
    </row>
    <row r="80" spans="1:51" s="334" customFormat="1" ht="20.100000000000001" customHeight="1" collapsed="1" x14ac:dyDescent="0.2">
      <c r="A80" s="324"/>
      <c r="B80" s="291">
        <f t="shared" si="2"/>
        <v>61</v>
      </c>
      <c r="C80" s="604">
        <f t="shared" si="2"/>
        <v>61</v>
      </c>
      <c r="D80" s="328" t="str">
        <f t="shared" si="13"/>
        <v>E1</v>
      </c>
      <c r="E80" s="327" t="str">
        <f t="shared" si="14"/>
        <v>P0</v>
      </c>
      <c r="F80" s="328" t="str">
        <f t="shared" si="15"/>
        <v>A</v>
      </c>
      <c r="G80" s="329">
        <f t="shared" si="3"/>
        <v>0</v>
      </c>
      <c r="H80" s="330"/>
      <c r="I80" s="586">
        <f t="shared" si="16"/>
        <v>0</v>
      </c>
      <c r="J80" s="347"/>
      <c r="K80" s="333"/>
      <c r="L80" s="475" t="str">
        <f t="shared" si="17"/>
        <v/>
      </c>
      <c r="M80" s="602">
        <f>IFERROR(ROUNDUP(K80/Datos_Avanzados!$C$113,0),0)</f>
        <v>0</v>
      </c>
      <c r="N80" s="455"/>
      <c r="O80" s="441" t="s">
        <v>12</v>
      </c>
      <c r="P80" s="455"/>
      <c r="Q80" s="474"/>
      <c r="R80" s="441" t="s">
        <v>12</v>
      </c>
      <c r="S80" s="441" t="s">
        <v>12</v>
      </c>
      <c r="T80" s="441" t="s">
        <v>12</v>
      </c>
      <c r="U80" s="474"/>
      <c r="V80" s="473">
        <f t="shared" si="18"/>
        <v>0</v>
      </c>
      <c r="W80" s="455"/>
      <c r="X80" s="441" t="s">
        <v>12</v>
      </c>
      <c r="Y80" s="474"/>
      <c r="Z80" s="466"/>
      <c r="AA80" s="466"/>
      <c r="AB80" s="466"/>
      <c r="AC80" s="579"/>
      <c r="AD80" s="582"/>
      <c r="AE80" s="582"/>
      <c r="AF80" s="582"/>
      <c r="AG80" s="582"/>
      <c r="AH80" s="605" t="str">
        <f t="shared" si="7"/>
        <v/>
      </c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T80" s="334">
        <f>IF(K80&gt;0,IF(Datos_Principales!$E$457=1,D80&amp;"-"&amp;F80,D80&amp;"-"&amp;E80&amp;"-"&amp;F80),0)</f>
        <v>0</v>
      </c>
      <c r="AU80" s="334">
        <f t="shared" si="19"/>
        <v>0</v>
      </c>
      <c r="AV80" s="334">
        <f t="shared" si="20"/>
        <v>0</v>
      </c>
      <c r="AW80" s="471">
        <f t="shared" si="21"/>
        <v>0</v>
      </c>
      <c r="AX80" s="471">
        <f t="shared" si="22"/>
        <v>0</v>
      </c>
      <c r="AY80" s="471">
        <f t="shared" si="23"/>
        <v>0</v>
      </c>
    </row>
    <row r="81" spans="1:51" s="334" customFormat="1" ht="20.100000000000001" customHeight="1" collapsed="1" x14ac:dyDescent="0.2">
      <c r="A81" s="324"/>
      <c r="B81" s="291">
        <f t="shared" si="2"/>
        <v>62</v>
      </c>
      <c r="C81" s="604">
        <f t="shared" si="2"/>
        <v>62</v>
      </c>
      <c r="D81" s="328" t="str">
        <f t="shared" si="13"/>
        <v>E1</v>
      </c>
      <c r="E81" s="327" t="str">
        <f t="shared" si="14"/>
        <v>P0</v>
      </c>
      <c r="F81" s="328" t="str">
        <f t="shared" si="15"/>
        <v>A</v>
      </c>
      <c r="G81" s="329">
        <f t="shared" si="3"/>
        <v>0</v>
      </c>
      <c r="H81" s="330"/>
      <c r="I81" s="586">
        <f t="shared" si="16"/>
        <v>0</v>
      </c>
      <c r="J81" s="347"/>
      <c r="K81" s="333"/>
      <c r="L81" s="475" t="str">
        <f t="shared" si="17"/>
        <v/>
      </c>
      <c r="M81" s="602">
        <f>IFERROR(ROUNDUP(K81/Datos_Avanzados!$C$113,0),0)</f>
        <v>0</v>
      </c>
      <c r="N81" s="455"/>
      <c r="O81" s="441" t="s">
        <v>12</v>
      </c>
      <c r="P81" s="455"/>
      <c r="Q81" s="474"/>
      <c r="R81" s="441" t="s">
        <v>12</v>
      </c>
      <c r="S81" s="441" t="s">
        <v>12</v>
      </c>
      <c r="T81" s="441" t="s">
        <v>12</v>
      </c>
      <c r="U81" s="474"/>
      <c r="V81" s="473">
        <f t="shared" si="18"/>
        <v>0</v>
      </c>
      <c r="W81" s="455"/>
      <c r="X81" s="441" t="s">
        <v>12</v>
      </c>
      <c r="Y81" s="474"/>
      <c r="Z81" s="466"/>
      <c r="AA81" s="466"/>
      <c r="AB81" s="466"/>
      <c r="AC81" s="579"/>
      <c r="AD81" s="582"/>
      <c r="AE81" s="582"/>
      <c r="AF81" s="582"/>
      <c r="AG81" s="582"/>
      <c r="AH81" s="605" t="str">
        <f t="shared" si="7"/>
        <v/>
      </c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T81" s="334">
        <f>IF(K81&gt;0,IF(Datos_Principales!$E$457=1,D81&amp;"-"&amp;F81,D81&amp;"-"&amp;E81&amp;"-"&amp;F81),0)</f>
        <v>0</v>
      </c>
      <c r="AU81" s="334">
        <f t="shared" si="19"/>
        <v>0</v>
      </c>
      <c r="AV81" s="334">
        <f t="shared" si="20"/>
        <v>0</v>
      </c>
      <c r="AW81" s="471">
        <f t="shared" si="21"/>
        <v>0</v>
      </c>
      <c r="AX81" s="471">
        <f t="shared" si="22"/>
        <v>0</v>
      </c>
      <c r="AY81" s="471">
        <f t="shared" si="23"/>
        <v>0</v>
      </c>
    </row>
    <row r="82" spans="1:51" s="334" customFormat="1" ht="20.100000000000001" customHeight="1" collapsed="1" x14ac:dyDescent="0.2">
      <c r="A82" s="324"/>
      <c r="B82" s="291">
        <f t="shared" si="2"/>
        <v>63</v>
      </c>
      <c r="C82" s="604">
        <f t="shared" si="2"/>
        <v>63</v>
      </c>
      <c r="D82" s="328" t="str">
        <f t="shared" si="13"/>
        <v>E1</v>
      </c>
      <c r="E82" s="327" t="str">
        <f t="shared" si="14"/>
        <v>P0</v>
      </c>
      <c r="F82" s="328" t="str">
        <f t="shared" si="15"/>
        <v>A</v>
      </c>
      <c r="G82" s="329">
        <f t="shared" si="3"/>
        <v>0</v>
      </c>
      <c r="H82" s="330"/>
      <c r="I82" s="586">
        <f t="shared" si="16"/>
        <v>0</v>
      </c>
      <c r="J82" s="347"/>
      <c r="K82" s="333"/>
      <c r="L82" s="475" t="str">
        <f t="shared" si="17"/>
        <v/>
      </c>
      <c r="M82" s="602">
        <f>IFERROR(ROUNDUP(K82/Datos_Avanzados!$C$113,0),0)</f>
        <v>0</v>
      </c>
      <c r="N82" s="455"/>
      <c r="O82" s="441" t="s">
        <v>12</v>
      </c>
      <c r="P82" s="455"/>
      <c r="Q82" s="474"/>
      <c r="R82" s="441" t="s">
        <v>12</v>
      </c>
      <c r="S82" s="441" t="s">
        <v>12</v>
      </c>
      <c r="T82" s="441" t="s">
        <v>12</v>
      </c>
      <c r="U82" s="474"/>
      <c r="V82" s="473">
        <f t="shared" si="18"/>
        <v>0</v>
      </c>
      <c r="W82" s="455"/>
      <c r="X82" s="441" t="s">
        <v>12</v>
      </c>
      <c r="Y82" s="474"/>
      <c r="Z82" s="466"/>
      <c r="AA82" s="466"/>
      <c r="AB82" s="466"/>
      <c r="AC82" s="579"/>
      <c r="AD82" s="582"/>
      <c r="AE82" s="582"/>
      <c r="AF82" s="582"/>
      <c r="AG82" s="582"/>
      <c r="AH82" s="605" t="str">
        <f t="shared" si="7"/>
        <v/>
      </c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T82" s="334">
        <f>IF(K82&gt;0,IF(Datos_Principales!$E$457=1,D82&amp;"-"&amp;F82,D82&amp;"-"&amp;E82&amp;"-"&amp;F82),0)</f>
        <v>0</v>
      </c>
      <c r="AU82" s="334">
        <f t="shared" si="19"/>
        <v>0</v>
      </c>
      <c r="AV82" s="334">
        <f t="shared" si="20"/>
        <v>0</v>
      </c>
      <c r="AW82" s="471">
        <f t="shared" si="21"/>
        <v>0</v>
      </c>
      <c r="AX82" s="471">
        <f t="shared" si="22"/>
        <v>0</v>
      </c>
      <c r="AY82" s="471">
        <f t="shared" si="23"/>
        <v>0</v>
      </c>
    </row>
    <row r="83" spans="1:51" s="334" customFormat="1" ht="20.100000000000001" customHeight="1" collapsed="1" x14ac:dyDescent="0.2">
      <c r="A83" s="324"/>
      <c r="B83" s="291">
        <f t="shared" si="2"/>
        <v>64</v>
      </c>
      <c r="C83" s="604">
        <f t="shared" si="2"/>
        <v>64</v>
      </c>
      <c r="D83" s="328" t="str">
        <f t="shared" si="13"/>
        <v>E1</v>
      </c>
      <c r="E83" s="327" t="str">
        <f t="shared" si="14"/>
        <v>P0</v>
      </c>
      <c r="F83" s="328" t="str">
        <f t="shared" si="15"/>
        <v>A</v>
      </c>
      <c r="G83" s="329">
        <f t="shared" si="3"/>
        <v>0</v>
      </c>
      <c r="H83" s="330"/>
      <c r="I83" s="586">
        <f t="shared" si="16"/>
        <v>0</v>
      </c>
      <c r="J83" s="347"/>
      <c r="K83" s="333"/>
      <c r="L83" s="475" t="str">
        <f t="shared" si="17"/>
        <v/>
      </c>
      <c r="M83" s="602">
        <f>IFERROR(ROUNDUP(K83/Datos_Avanzados!$C$113,0),0)</f>
        <v>0</v>
      </c>
      <c r="N83" s="455"/>
      <c r="O83" s="441" t="s">
        <v>12</v>
      </c>
      <c r="P83" s="455"/>
      <c r="Q83" s="474"/>
      <c r="R83" s="441" t="s">
        <v>12</v>
      </c>
      <c r="S83" s="441" t="s">
        <v>12</v>
      </c>
      <c r="T83" s="441" t="s">
        <v>12</v>
      </c>
      <c r="U83" s="474"/>
      <c r="V83" s="473">
        <f t="shared" si="18"/>
        <v>0</v>
      </c>
      <c r="W83" s="455"/>
      <c r="X83" s="441" t="s">
        <v>12</v>
      </c>
      <c r="Y83" s="474"/>
      <c r="Z83" s="466"/>
      <c r="AA83" s="466"/>
      <c r="AB83" s="466"/>
      <c r="AC83" s="579"/>
      <c r="AD83" s="582"/>
      <c r="AE83" s="582"/>
      <c r="AF83" s="582"/>
      <c r="AG83" s="582"/>
      <c r="AH83" s="605" t="str">
        <f t="shared" si="7"/>
        <v/>
      </c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T83" s="334">
        <f>IF(K83&gt;0,IF(Datos_Principales!$E$457=1,D83&amp;"-"&amp;F83,D83&amp;"-"&amp;E83&amp;"-"&amp;F83),0)</f>
        <v>0</v>
      </c>
      <c r="AU83" s="334">
        <f t="shared" si="19"/>
        <v>0</v>
      </c>
      <c r="AV83" s="334">
        <f t="shared" si="20"/>
        <v>0</v>
      </c>
      <c r="AW83" s="471">
        <f t="shared" si="21"/>
        <v>0</v>
      </c>
      <c r="AX83" s="471">
        <f t="shared" si="22"/>
        <v>0</v>
      </c>
      <c r="AY83" s="471">
        <f t="shared" si="23"/>
        <v>0</v>
      </c>
    </row>
    <row r="84" spans="1:51" s="334" customFormat="1" ht="20.100000000000001" customHeight="1" collapsed="1" x14ac:dyDescent="0.2">
      <c r="A84" s="324"/>
      <c r="B84" s="291">
        <f t="shared" si="2"/>
        <v>65</v>
      </c>
      <c r="C84" s="604">
        <f t="shared" si="2"/>
        <v>65</v>
      </c>
      <c r="D84" s="328" t="str">
        <f t="shared" si="13"/>
        <v>E1</v>
      </c>
      <c r="E84" s="327" t="str">
        <f t="shared" si="14"/>
        <v>P0</v>
      </c>
      <c r="F84" s="328" t="str">
        <f t="shared" si="15"/>
        <v>A</v>
      </c>
      <c r="G84" s="329">
        <f t="shared" si="3"/>
        <v>0</v>
      </c>
      <c r="H84" s="330"/>
      <c r="I84" s="586">
        <f t="shared" si="16"/>
        <v>0</v>
      </c>
      <c r="J84" s="347"/>
      <c r="K84" s="333"/>
      <c r="L84" s="475" t="str">
        <f t="shared" si="17"/>
        <v/>
      </c>
      <c r="M84" s="602">
        <f>IFERROR(ROUNDUP(K84/Datos_Avanzados!$C$113,0),0)</f>
        <v>0</v>
      </c>
      <c r="N84" s="455"/>
      <c r="O84" s="441" t="s">
        <v>12</v>
      </c>
      <c r="P84" s="455"/>
      <c r="Q84" s="474"/>
      <c r="R84" s="441" t="s">
        <v>12</v>
      </c>
      <c r="S84" s="441" t="s">
        <v>12</v>
      </c>
      <c r="T84" s="441" t="s">
        <v>12</v>
      </c>
      <c r="U84" s="474"/>
      <c r="V84" s="473">
        <f t="shared" si="18"/>
        <v>0</v>
      </c>
      <c r="W84" s="455"/>
      <c r="X84" s="441" t="s">
        <v>12</v>
      </c>
      <c r="Y84" s="474"/>
      <c r="Z84" s="466"/>
      <c r="AA84" s="466"/>
      <c r="AB84" s="466"/>
      <c r="AC84" s="579"/>
      <c r="AD84" s="582"/>
      <c r="AE84" s="582"/>
      <c r="AF84" s="582"/>
      <c r="AG84" s="582"/>
      <c r="AH84" s="605" t="str">
        <f t="shared" si="7"/>
        <v/>
      </c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T84" s="334">
        <f>IF(K84&gt;0,IF(Datos_Principales!$E$457=1,D84&amp;"-"&amp;F84,D84&amp;"-"&amp;E84&amp;"-"&amp;F84),0)</f>
        <v>0</v>
      </c>
      <c r="AU84" s="334">
        <f t="shared" si="19"/>
        <v>0</v>
      </c>
      <c r="AV84" s="334">
        <f t="shared" si="20"/>
        <v>0</v>
      </c>
      <c r="AW84" s="471">
        <f t="shared" si="21"/>
        <v>0</v>
      </c>
      <c r="AX84" s="471">
        <f t="shared" si="22"/>
        <v>0</v>
      </c>
      <c r="AY84" s="471">
        <f t="shared" si="23"/>
        <v>0</v>
      </c>
    </row>
    <row r="85" spans="1:51" s="334" customFormat="1" ht="20.100000000000001" customHeight="1" collapsed="1" x14ac:dyDescent="0.2">
      <c r="A85" s="324"/>
      <c r="B85" s="291">
        <f t="shared" ref="B85:C148" si="24">B84+1</f>
        <v>66</v>
      </c>
      <c r="C85" s="604">
        <f t="shared" si="24"/>
        <v>66</v>
      </c>
      <c r="D85" s="328" t="str">
        <f t="shared" si="13"/>
        <v>E1</v>
      </c>
      <c r="E85" s="327" t="str">
        <f t="shared" si="14"/>
        <v>P0</v>
      </c>
      <c r="F85" s="328" t="str">
        <f t="shared" si="15"/>
        <v>A</v>
      </c>
      <c r="G85" s="329">
        <f t="shared" ref="G85:G148" si="25">IF(F85="",0,IF(AU85&gt;0,$G$9,0))</f>
        <v>0</v>
      </c>
      <c r="H85" s="330"/>
      <c r="I85" s="586">
        <f t="shared" si="16"/>
        <v>0</v>
      </c>
      <c r="J85" s="347"/>
      <c r="K85" s="333"/>
      <c r="L85" s="475" t="str">
        <f t="shared" si="17"/>
        <v/>
      </c>
      <c r="M85" s="602">
        <f>IFERROR(ROUNDUP(K85/Datos_Avanzados!$C$113,0),0)</f>
        <v>0</v>
      </c>
      <c r="N85" s="455"/>
      <c r="O85" s="441" t="s">
        <v>12</v>
      </c>
      <c r="P85" s="455"/>
      <c r="Q85" s="474"/>
      <c r="R85" s="441" t="s">
        <v>12</v>
      </c>
      <c r="S85" s="441" t="s">
        <v>12</v>
      </c>
      <c r="T85" s="441" t="s">
        <v>12</v>
      </c>
      <c r="U85" s="474"/>
      <c r="V85" s="473">
        <f t="shared" si="18"/>
        <v>0</v>
      </c>
      <c r="W85" s="455"/>
      <c r="X85" s="441" t="s">
        <v>12</v>
      </c>
      <c r="Y85" s="474"/>
      <c r="Z85" s="466"/>
      <c r="AA85" s="466"/>
      <c r="AB85" s="466"/>
      <c r="AC85" s="579"/>
      <c r="AD85" s="582"/>
      <c r="AE85" s="582"/>
      <c r="AF85" s="582"/>
      <c r="AG85" s="582"/>
      <c r="AH85" s="605" t="str">
        <f t="shared" ref="AH85:AH148" si="26">IF(K85="","",IF(AG85&gt;K85,"!",""))</f>
        <v/>
      </c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T85" s="334">
        <f>IF(K85&gt;0,IF(Datos_Principales!$E$457=1,D85&amp;"-"&amp;F85,D85&amp;"-"&amp;E85&amp;"-"&amp;F85),0)</f>
        <v>0</v>
      </c>
      <c r="AU85" s="334">
        <f t="shared" si="19"/>
        <v>0</v>
      </c>
      <c r="AV85" s="334">
        <f t="shared" si="20"/>
        <v>0</v>
      </c>
      <c r="AW85" s="471">
        <f t="shared" si="21"/>
        <v>0</v>
      </c>
      <c r="AX85" s="471">
        <f t="shared" si="22"/>
        <v>0</v>
      </c>
      <c r="AY85" s="471">
        <f t="shared" si="23"/>
        <v>0</v>
      </c>
    </row>
    <row r="86" spans="1:51" s="334" customFormat="1" ht="20.100000000000001" customHeight="1" collapsed="1" x14ac:dyDescent="0.2">
      <c r="A86" s="324"/>
      <c r="B86" s="291">
        <f t="shared" si="24"/>
        <v>67</v>
      </c>
      <c r="C86" s="604">
        <f t="shared" si="24"/>
        <v>67</v>
      </c>
      <c r="D86" s="328" t="str">
        <f t="shared" ref="D86:D149" si="27">D85</f>
        <v>E1</v>
      </c>
      <c r="E86" s="327" t="str">
        <f t="shared" ref="E86:F149" si="28">E85</f>
        <v>P0</v>
      </c>
      <c r="F86" s="328" t="str">
        <f t="shared" si="28"/>
        <v>A</v>
      </c>
      <c r="G86" s="329">
        <f t="shared" si="25"/>
        <v>0</v>
      </c>
      <c r="H86" s="330"/>
      <c r="I86" s="586">
        <f t="shared" si="16"/>
        <v>0</v>
      </c>
      <c r="J86" s="347"/>
      <c r="K86" s="333"/>
      <c r="L86" s="475" t="str">
        <f t="shared" si="17"/>
        <v/>
      </c>
      <c r="M86" s="602">
        <f>IFERROR(ROUNDUP(K86/Datos_Avanzados!$C$113,0),0)</f>
        <v>0</v>
      </c>
      <c r="N86" s="455"/>
      <c r="O86" s="441" t="s">
        <v>12</v>
      </c>
      <c r="P86" s="455"/>
      <c r="Q86" s="474"/>
      <c r="R86" s="441" t="s">
        <v>12</v>
      </c>
      <c r="S86" s="441" t="s">
        <v>12</v>
      </c>
      <c r="T86" s="441" t="s">
        <v>12</v>
      </c>
      <c r="U86" s="474"/>
      <c r="V86" s="473">
        <f t="shared" si="18"/>
        <v>0</v>
      </c>
      <c r="W86" s="455"/>
      <c r="X86" s="441" t="s">
        <v>12</v>
      </c>
      <c r="Y86" s="474"/>
      <c r="Z86" s="466"/>
      <c r="AA86" s="466"/>
      <c r="AB86" s="466"/>
      <c r="AC86" s="579"/>
      <c r="AD86" s="582"/>
      <c r="AE86" s="582"/>
      <c r="AF86" s="582"/>
      <c r="AG86" s="582"/>
      <c r="AH86" s="605" t="str">
        <f t="shared" si="26"/>
        <v/>
      </c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T86" s="334">
        <f>IF(K86&gt;0,IF(Datos_Principales!$E$457=1,D86&amp;"-"&amp;F86,D86&amp;"-"&amp;E86&amp;"-"&amp;F86),0)</f>
        <v>0</v>
      </c>
      <c r="AU86" s="334">
        <f t="shared" si="19"/>
        <v>0</v>
      </c>
      <c r="AV86" s="334">
        <f t="shared" si="20"/>
        <v>0</v>
      </c>
      <c r="AW86" s="471">
        <f t="shared" si="21"/>
        <v>0</v>
      </c>
      <c r="AX86" s="471">
        <f t="shared" si="22"/>
        <v>0</v>
      </c>
      <c r="AY86" s="471">
        <f t="shared" si="23"/>
        <v>0</v>
      </c>
    </row>
    <row r="87" spans="1:51" s="334" customFormat="1" ht="20.100000000000001" customHeight="1" collapsed="1" x14ac:dyDescent="0.2">
      <c r="A87" s="324"/>
      <c r="B87" s="291">
        <f t="shared" si="24"/>
        <v>68</v>
      </c>
      <c r="C87" s="604">
        <f t="shared" si="24"/>
        <v>68</v>
      </c>
      <c r="D87" s="328" t="str">
        <f t="shared" si="27"/>
        <v>E1</v>
      </c>
      <c r="E87" s="327" t="str">
        <f t="shared" si="28"/>
        <v>P0</v>
      </c>
      <c r="F87" s="328" t="str">
        <f t="shared" si="28"/>
        <v>A</v>
      </c>
      <c r="G87" s="329">
        <f t="shared" si="25"/>
        <v>0</v>
      </c>
      <c r="H87" s="330"/>
      <c r="I87" s="586">
        <f t="shared" si="16"/>
        <v>0</v>
      </c>
      <c r="J87" s="347"/>
      <c r="K87" s="333"/>
      <c r="L87" s="475" t="str">
        <f t="shared" si="17"/>
        <v/>
      </c>
      <c r="M87" s="602">
        <f>IFERROR(ROUNDUP(K87/Datos_Avanzados!$C$113,0),0)</f>
        <v>0</v>
      </c>
      <c r="N87" s="455"/>
      <c r="O87" s="441" t="s">
        <v>12</v>
      </c>
      <c r="P87" s="455"/>
      <c r="Q87" s="474"/>
      <c r="R87" s="441" t="s">
        <v>12</v>
      </c>
      <c r="S87" s="441" t="s">
        <v>12</v>
      </c>
      <c r="T87" s="441" t="s">
        <v>12</v>
      </c>
      <c r="U87" s="474"/>
      <c r="V87" s="473">
        <f t="shared" si="18"/>
        <v>0</v>
      </c>
      <c r="W87" s="455"/>
      <c r="X87" s="441" t="s">
        <v>12</v>
      </c>
      <c r="Y87" s="474"/>
      <c r="Z87" s="466"/>
      <c r="AA87" s="466"/>
      <c r="AB87" s="466"/>
      <c r="AC87" s="579"/>
      <c r="AD87" s="582"/>
      <c r="AE87" s="582"/>
      <c r="AF87" s="582"/>
      <c r="AG87" s="582"/>
      <c r="AH87" s="605" t="str">
        <f t="shared" si="26"/>
        <v/>
      </c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T87" s="334">
        <f>IF(K87&gt;0,IF(Datos_Principales!$E$457=1,D87&amp;"-"&amp;F87,D87&amp;"-"&amp;E87&amp;"-"&amp;F87),0)</f>
        <v>0</v>
      </c>
      <c r="AU87" s="334">
        <f t="shared" si="19"/>
        <v>0</v>
      </c>
      <c r="AV87" s="334">
        <f t="shared" si="20"/>
        <v>0</v>
      </c>
      <c r="AW87" s="471">
        <f t="shared" si="21"/>
        <v>0</v>
      </c>
      <c r="AX87" s="471">
        <f t="shared" si="22"/>
        <v>0</v>
      </c>
      <c r="AY87" s="471">
        <f t="shared" si="23"/>
        <v>0</v>
      </c>
    </row>
    <row r="88" spans="1:51" s="334" customFormat="1" ht="20.100000000000001" customHeight="1" collapsed="1" x14ac:dyDescent="0.2">
      <c r="A88" s="324"/>
      <c r="B88" s="291">
        <f t="shared" si="24"/>
        <v>69</v>
      </c>
      <c r="C88" s="604">
        <f t="shared" si="24"/>
        <v>69</v>
      </c>
      <c r="D88" s="328" t="str">
        <f t="shared" si="27"/>
        <v>E1</v>
      </c>
      <c r="E88" s="327" t="str">
        <f t="shared" si="28"/>
        <v>P0</v>
      </c>
      <c r="F88" s="328" t="str">
        <f t="shared" si="28"/>
        <v>A</v>
      </c>
      <c r="G88" s="329">
        <f t="shared" si="25"/>
        <v>0</v>
      </c>
      <c r="H88" s="330"/>
      <c r="I88" s="586">
        <f t="shared" si="16"/>
        <v>0</v>
      </c>
      <c r="J88" s="347"/>
      <c r="K88" s="333"/>
      <c r="L88" s="475" t="str">
        <f t="shared" si="17"/>
        <v/>
      </c>
      <c r="M88" s="602">
        <f>IFERROR(ROUNDUP(K88/Datos_Avanzados!$C$113,0),0)</f>
        <v>0</v>
      </c>
      <c r="N88" s="455"/>
      <c r="O88" s="441" t="s">
        <v>12</v>
      </c>
      <c r="P88" s="455"/>
      <c r="Q88" s="474"/>
      <c r="R88" s="441" t="s">
        <v>12</v>
      </c>
      <c r="S88" s="441" t="s">
        <v>12</v>
      </c>
      <c r="T88" s="441" t="s">
        <v>12</v>
      </c>
      <c r="U88" s="474"/>
      <c r="V88" s="473">
        <f t="shared" si="18"/>
        <v>0</v>
      </c>
      <c r="W88" s="455"/>
      <c r="X88" s="441" t="s">
        <v>12</v>
      </c>
      <c r="Y88" s="474"/>
      <c r="Z88" s="466"/>
      <c r="AA88" s="466"/>
      <c r="AB88" s="466"/>
      <c r="AC88" s="579"/>
      <c r="AD88" s="582"/>
      <c r="AE88" s="582"/>
      <c r="AF88" s="582"/>
      <c r="AG88" s="582"/>
      <c r="AH88" s="605" t="str">
        <f t="shared" si="26"/>
        <v/>
      </c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T88" s="334">
        <f>IF(K88&gt;0,IF(Datos_Principales!$E$457=1,D88&amp;"-"&amp;F88,D88&amp;"-"&amp;E88&amp;"-"&amp;F88),0)</f>
        <v>0</v>
      </c>
      <c r="AU88" s="334">
        <f t="shared" si="19"/>
        <v>0</v>
      </c>
      <c r="AV88" s="334">
        <f t="shared" si="20"/>
        <v>0</v>
      </c>
      <c r="AW88" s="471">
        <f t="shared" si="21"/>
        <v>0</v>
      </c>
      <c r="AX88" s="471">
        <f t="shared" si="22"/>
        <v>0</v>
      </c>
      <c r="AY88" s="471">
        <f t="shared" si="23"/>
        <v>0</v>
      </c>
    </row>
    <row r="89" spans="1:51" s="334" customFormat="1" ht="20.100000000000001" customHeight="1" collapsed="1" x14ac:dyDescent="0.2">
      <c r="A89" s="324"/>
      <c r="B89" s="291">
        <f t="shared" si="24"/>
        <v>70</v>
      </c>
      <c r="C89" s="604">
        <f t="shared" si="24"/>
        <v>70</v>
      </c>
      <c r="D89" s="328" t="str">
        <f t="shared" si="27"/>
        <v>E1</v>
      </c>
      <c r="E89" s="327" t="str">
        <f t="shared" si="28"/>
        <v>P0</v>
      </c>
      <c r="F89" s="328" t="str">
        <f t="shared" si="28"/>
        <v>A</v>
      </c>
      <c r="G89" s="329">
        <f t="shared" si="25"/>
        <v>0</v>
      </c>
      <c r="H89" s="330"/>
      <c r="I89" s="586">
        <f t="shared" si="16"/>
        <v>0</v>
      </c>
      <c r="J89" s="347"/>
      <c r="K89" s="333"/>
      <c r="L89" s="475" t="str">
        <f t="shared" si="17"/>
        <v/>
      </c>
      <c r="M89" s="602">
        <f>IFERROR(ROUNDUP(K89/Datos_Avanzados!$C$113,0),0)</f>
        <v>0</v>
      </c>
      <c r="N89" s="455"/>
      <c r="O89" s="441" t="s">
        <v>12</v>
      </c>
      <c r="P89" s="455"/>
      <c r="Q89" s="474"/>
      <c r="R89" s="441" t="s">
        <v>12</v>
      </c>
      <c r="S89" s="441" t="s">
        <v>12</v>
      </c>
      <c r="T89" s="441" t="s">
        <v>12</v>
      </c>
      <c r="U89" s="474"/>
      <c r="V89" s="473">
        <f t="shared" si="18"/>
        <v>0</v>
      </c>
      <c r="W89" s="455"/>
      <c r="X89" s="441" t="s">
        <v>12</v>
      </c>
      <c r="Y89" s="474"/>
      <c r="Z89" s="466"/>
      <c r="AA89" s="466"/>
      <c r="AB89" s="466"/>
      <c r="AC89" s="579"/>
      <c r="AD89" s="582"/>
      <c r="AE89" s="582"/>
      <c r="AF89" s="582"/>
      <c r="AG89" s="582"/>
      <c r="AH89" s="605" t="str">
        <f t="shared" si="26"/>
        <v/>
      </c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T89" s="334">
        <f>IF(K89&gt;0,IF(Datos_Principales!$E$457=1,D89&amp;"-"&amp;F89,D89&amp;"-"&amp;E89&amp;"-"&amp;F89),0)</f>
        <v>0</v>
      </c>
      <c r="AU89" s="334">
        <f t="shared" si="19"/>
        <v>0</v>
      </c>
      <c r="AV89" s="334">
        <f t="shared" si="20"/>
        <v>0</v>
      </c>
      <c r="AW89" s="471">
        <f t="shared" si="21"/>
        <v>0</v>
      </c>
      <c r="AX89" s="471">
        <f t="shared" si="22"/>
        <v>0</v>
      </c>
      <c r="AY89" s="471">
        <f t="shared" si="23"/>
        <v>0</v>
      </c>
    </row>
    <row r="90" spans="1:51" s="334" customFormat="1" ht="20.100000000000001" customHeight="1" collapsed="1" x14ac:dyDescent="0.2">
      <c r="A90" s="324"/>
      <c r="B90" s="291">
        <f t="shared" si="24"/>
        <v>71</v>
      </c>
      <c r="C90" s="604">
        <f t="shared" si="24"/>
        <v>71</v>
      </c>
      <c r="D90" s="328" t="str">
        <f t="shared" si="27"/>
        <v>E1</v>
      </c>
      <c r="E90" s="327" t="str">
        <f t="shared" si="28"/>
        <v>P0</v>
      </c>
      <c r="F90" s="328" t="str">
        <f t="shared" si="28"/>
        <v>A</v>
      </c>
      <c r="G90" s="329">
        <f t="shared" si="25"/>
        <v>0</v>
      </c>
      <c r="H90" s="330"/>
      <c r="I90" s="586">
        <f t="shared" si="16"/>
        <v>0</v>
      </c>
      <c r="J90" s="347"/>
      <c r="K90" s="333"/>
      <c r="L90" s="475" t="str">
        <f t="shared" si="17"/>
        <v/>
      </c>
      <c r="M90" s="602">
        <f>IFERROR(ROUNDUP(K90/Datos_Avanzados!$C$113,0),0)</f>
        <v>0</v>
      </c>
      <c r="N90" s="455"/>
      <c r="O90" s="441" t="s">
        <v>12</v>
      </c>
      <c r="P90" s="455"/>
      <c r="Q90" s="474"/>
      <c r="R90" s="441" t="s">
        <v>12</v>
      </c>
      <c r="S90" s="441" t="s">
        <v>12</v>
      </c>
      <c r="T90" s="441" t="s">
        <v>12</v>
      </c>
      <c r="U90" s="474"/>
      <c r="V90" s="473">
        <f t="shared" si="18"/>
        <v>0</v>
      </c>
      <c r="W90" s="455"/>
      <c r="X90" s="441" t="s">
        <v>12</v>
      </c>
      <c r="Y90" s="474"/>
      <c r="Z90" s="466"/>
      <c r="AA90" s="466"/>
      <c r="AB90" s="466"/>
      <c r="AC90" s="579"/>
      <c r="AD90" s="582"/>
      <c r="AE90" s="582"/>
      <c r="AF90" s="582"/>
      <c r="AG90" s="582"/>
      <c r="AH90" s="605" t="str">
        <f t="shared" si="26"/>
        <v/>
      </c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T90" s="334">
        <f>IF(K90&gt;0,IF(Datos_Principales!$E$457=1,D90&amp;"-"&amp;F90,D90&amp;"-"&amp;E90&amp;"-"&amp;F90),0)</f>
        <v>0</v>
      </c>
      <c r="AU90" s="334">
        <f t="shared" si="19"/>
        <v>0</v>
      </c>
      <c r="AV90" s="334">
        <f t="shared" si="20"/>
        <v>0</v>
      </c>
      <c r="AW90" s="471">
        <f t="shared" si="21"/>
        <v>0</v>
      </c>
      <c r="AX90" s="471">
        <f t="shared" si="22"/>
        <v>0</v>
      </c>
      <c r="AY90" s="471">
        <f t="shared" si="23"/>
        <v>0</v>
      </c>
    </row>
    <row r="91" spans="1:51" s="334" customFormat="1" ht="20.100000000000001" customHeight="1" collapsed="1" x14ac:dyDescent="0.2">
      <c r="A91" s="324"/>
      <c r="B91" s="291">
        <f t="shared" si="24"/>
        <v>72</v>
      </c>
      <c r="C91" s="604">
        <f t="shared" si="24"/>
        <v>72</v>
      </c>
      <c r="D91" s="328" t="str">
        <f t="shared" si="27"/>
        <v>E1</v>
      </c>
      <c r="E91" s="327" t="str">
        <f t="shared" si="28"/>
        <v>P0</v>
      </c>
      <c r="F91" s="328" t="str">
        <f t="shared" si="28"/>
        <v>A</v>
      </c>
      <c r="G91" s="329">
        <f t="shared" si="25"/>
        <v>0</v>
      </c>
      <c r="H91" s="330"/>
      <c r="I91" s="586">
        <f t="shared" si="16"/>
        <v>0</v>
      </c>
      <c r="J91" s="347"/>
      <c r="K91" s="333"/>
      <c r="L91" s="475" t="str">
        <f t="shared" si="17"/>
        <v/>
      </c>
      <c r="M91" s="602">
        <f>IFERROR(ROUNDUP(K91/Datos_Avanzados!$C$113,0),0)</f>
        <v>0</v>
      </c>
      <c r="N91" s="455"/>
      <c r="O91" s="441" t="s">
        <v>12</v>
      </c>
      <c r="P91" s="455"/>
      <c r="Q91" s="474"/>
      <c r="R91" s="441" t="s">
        <v>12</v>
      </c>
      <c r="S91" s="441" t="s">
        <v>12</v>
      </c>
      <c r="T91" s="441" t="s">
        <v>12</v>
      </c>
      <c r="U91" s="474"/>
      <c r="V91" s="473">
        <f t="shared" si="18"/>
        <v>0</v>
      </c>
      <c r="W91" s="455"/>
      <c r="X91" s="441" t="s">
        <v>12</v>
      </c>
      <c r="Y91" s="474"/>
      <c r="Z91" s="466"/>
      <c r="AA91" s="466"/>
      <c r="AB91" s="466"/>
      <c r="AC91" s="579"/>
      <c r="AD91" s="582"/>
      <c r="AE91" s="582"/>
      <c r="AF91" s="582"/>
      <c r="AG91" s="582"/>
      <c r="AH91" s="605" t="str">
        <f t="shared" si="26"/>
        <v/>
      </c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T91" s="334">
        <f>IF(K91&gt;0,IF(Datos_Principales!$E$457=1,D91&amp;"-"&amp;F91,D91&amp;"-"&amp;E91&amp;"-"&amp;F91),0)</f>
        <v>0</v>
      </c>
      <c r="AU91" s="334">
        <f t="shared" si="19"/>
        <v>0</v>
      </c>
      <c r="AV91" s="334">
        <f t="shared" si="20"/>
        <v>0</v>
      </c>
      <c r="AW91" s="471">
        <f t="shared" si="21"/>
        <v>0</v>
      </c>
      <c r="AX91" s="471">
        <f t="shared" si="22"/>
        <v>0</v>
      </c>
      <c r="AY91" s="471">
        <f t="shared" si="23"/>
        <v>0</v>
      </c>
    </row>
    <row r="92" spans="1:51" s="334" customFormat="1" ht="20.100000000000001" customHeight="1" collapsed="1" x14ac:dyDescent="0.2">
      <c r="A92" s="324"/>
      <c r="B92" s="291">
        <f t="shared" si="24"/>
        <v>73</v>
      </c>
      <c r="C92" s="604">
        <f t="shared" si="24"/>
        <v>73</v>
      </c>
      <c r="D92" s="328" t="str">
        <f t="shared" si="27"/>
        <v>E1</v>
      </c>
      <c r="E92" s="327" t="str">
        <f t="shared" si="28"/>
        <v>P0</v>
      </c>
      <c r="F92" s="328" t="str">
        <f t="shared" si="28"/>
        <v>A</v>
      </c>
      <c r="G92" s="329">
        <f t="shared" si="25"/>
        <v>0</v>
      </c>
      <c r="H92" s="330"/>
      <c r="I92" s="586">
        <f t="shared" si="16"/>
        <v>0</v>
      </c>
      <c r="J92" s="347"/>
      <c r="K92" s="333"/>
      <c r="L92" s="475" t="str">
        <f t="shared" si="17"/>
        <v/>
      </c>
      <c r="M92" s="602">
        <f>IFERROR(ROUNDUP(K92/Datos_Avanzados!$C$113,0),0)</f>
        <v>0</v>
      </c>
      <c r="N92" s="455"/>
      <c r="O92" s="441" t="s">
        <v>12</v>
      </c>
      <c r="P92" s="455"/>
      <c r="Q92" s="474"/>
      <c r="R92" s="441" t="s">
        <v>12</v>
      </c>
      <c r="S92" s="441" t="s">
        <v>12</v>
      </c>
      <c r="T92" s="441" t="s">
        <v>12</v>
      </c>
      <c r="U92" s="474"/>
      <c r="V92" s="473">
        <f t="shared" si="18"/>
        <v>0</v>
      </c>
      <c r="W92" s="455"/>
      <c r="X92" s="441" t="s">
        <v>12</v>
      </c>
      <c r="Y92" s="474"/>
      <c r="Z92" s="466"/>
      <c r="AA92" s="466"/>
      <c r="AB92" s="466"/>
      <c r="AC92" s="579"/>
      <c r="AD92" s="582"/>
      <c r="AE92" s="582"/>
      <c r="AF92" s="582"/>
      <c r="AG92" s="582"/>
      <c r="AH92" s="605" t="str">
        <f t="shared" si="26"/>
        <v/>
      </c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T92" s="334">
        <f>IF(K92&gt;0,IF(Datos_Principales!$E$457=1,D92&amp;"-"&amp;F92,D92&amp;"-"&amp;E92&amp;"-"&amp;F92),0)</f>
        <v>0</v>
      </c>
      <c r="AU92" s="334">
        <f t="shared" si="19"/>
        <v>0</v>
      </c>
      <c r="AV92" s="334">
        <f t="shared" si="20"/>
        <v>0</v>
      </c>
      <c r="AW92" s="471">
        <f t="shared" si="21"/>
        <v>0</v>
      </c>
      <c r="AX92" s="471">
        <f t="shared" si="22"/>
        <v>0</v>
      </c>
      <c r="AY92" s="471">
        <f t="shared" si="23"/>
        <v>0</v>
      </c>
    </row>
    <row r="93" spans="1:51" s="334" customFormat="1" ht="20.100000000000001" customHeight="1" collapsed="1" x14ac:dyDescent="0.2">
      <c r="A93" s="324"/>
      <c r="B93" s="291">
        <f t="shared" si="24"/>
        <v>74</v>
      </c>
      <c r="C93" s="604">
        <f t="shared" si="24"/>
        <v>74</v>
      </c>
      <c r="D93" s="328" t="str">
        <f t="shared" si="27"/>
        <v>E1</v>
      </c>
      <c r="E93" s="327" t="str">
        <f t="shared" si="28"/>
        <v>P0</v>
      </c>
      <c r="F93" s="328" t="str">
        <f t="shared" si="28"/>
        <v>A</v>
      </c>
      <c r="G93" s="329">
        <f t="shared" si="25"/>
        <v>0</v>
      </c>
      <c r="H93" s="330"/>
      <c r="I93" s="586">
        <f t="shared" si="16"/>
        <v>0</v>
      </c>
      <c r="J93" s="347"/>
      <c r="K93" s="333"/>
      <c r="L93" s="475" t="str">
        <f t="shared" si="17"/>
        <v/>
      </c>
      <c r="M93" s="602">
        <f>IFERROR(ROUNDUP(K93/Datos_Avanzados!$C$113,0),0)</f>
        <v>0</v>
      </c>
      <c r="N93" s="455"/>
      <c r="O93" s="441" t="s">
        <v>12</v>
      </c>
      <c r="P93" s="455"/>
      <c r="Q93" s="474"/>
      <c r="R93" s="441" t="s">
        <v>12</v>
      </c>
      <c r="S93" s="441" t="s">
        <v>12</v>
      </c>
      <c r="T93" s="441" t="s">
        <v>12</v>
      </c>
      <c r="U93" s="474"/>
      <c r="V93" s="473">
        <f t="shared" si="18"/>
        <v>0</v>
      </c>
      <c r="W93" s="455"/>
      <c r="X93" s="441" t="s">
        <v>12</v>
      </c>
      <c r="Y93" s="474"/>
      <c r="Z93" s="466"/>
      <c r="AA93" s="466"/>
      <c r="AB93" s="466"/>
      <c r="AC93" s="579"/>
      <c r="AD93" s="582"/>
      <c r="AE93" s="582"/>
      <c r="AF93" s="582"/>
      <c r="AG93" s="582"/>
      <c r="AH93" s="605" t="str">
        <f t="shared" si="26"/>
        <v/>
      </c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T93" s="334">
        <f>IF(K93&gt;0,IF(Datos_Principales!$E$457=1,D93&amp;"-"&amp;F93,D93&amp;"-"&amp;E93&amp;"-"&amp;F93),0)</f>
        <v>0</v>
      </c>
      <c r="AU93" s="334">
        <f t="shared" si="19"/>
        <v>0</v>
      </c>
      <c r="AV93" s="334">
        <f t="shared" si="20"/>
        <v>0</v>
      </c>
      <c r="AW93" s="471">
        <f t="shared" si="21"/>
        <v>0</v>
      </c>
      <c r="AX93" s="471">
        <f t="shared" si="22"/>
        <v>0</v>
      </c>
      <c r="AY93" s="471">
        <f t="shared" si="23"/>
        <v>0</v>
      </c>
    </row>
    <row r="94" spans="1:51" s="334" customFormat="1" ht="20.100000000000001" customHeight="1" collapsed="1" x14ac:dyDescent="0.2">
      <c r="A94" s="324"/>
      <c r="B94" s="291">
        <f t="shared" si="24"/>
        <v>75</v>
      </c>
      <c r="C94" s="604">
        <f t="shared" si="24"/>
        <v>75</v>
      </c>
      <c r="D94" s="328" t="str">
        <f t="shared" si="27"/>
        <v>E1</v>
      </c>
      <c r="E94" s="327" t="str">
        <f t="shared" si="28"/>
        <v>P0</v>
      </c>
      <c r="F94" s="328" t="str">
        <f t="shared" si="28"/>
        <v>A</v>
      </c>
      <c r="G94" s="329">
        <f t="shared" si="25"/>
        <v>0</v>
      </c>
      <c r="H94" s="330"/>
      <c r="I94" s="586">
        <f t="shared" si="16"/>
        <v>0</v>
      </c>
      <c r="J94" s="347"/>
      <c r="K94" s="333"/>
      <c r="L94" s="475" t="str">
        <f t="shared" si="17"/>
        <v/>
      </c>
      <c r="M94" s="602">
        <f>IFERROR(ROUNDUP(K94/Datos_Avanzados!$C$113,0),0)</f>
        <v>0</v>
      </c>
      <c r="N94" s="455"/>
      <c r="O94" s="441" t="s">
        <v>12</v>
      </c>
      <c r="P94" s="455"/>
      <c r="Q94" s="474"/>
      <c r="R94" s="441" t="s">
        <v>12</v>
      </c>
      <c r="S94" s="441" t="s">
        <v>12</v>
      </c>
      <c r="T94" s="441" t="s">
        <v>12</v>
      </c>
      <c r="U94" s="474"/>
      <c r="V94" s="473">
        <f t="shared" si="18"/>
        <v>0</v>
      </c>
      <c r="W94" s="455"/>
      <c r="X94" s="441" t="s">
        <v>12</v>
      </c>
      <c r="Y94" s="474"/>
      <c r="Z94" s="466"/>
      <c r="AA94" s="466"/>
      <c r="AB94" s="466"/>
      <c r="AC94" s="579"/>
      <c r="AD94" s="582"/>
      <c r="AE94" s="582"/>
      <c r="AF94" s="582"/>
      <c r="AG94" s="582"/>
      <c r="AH94" s="605" t="str">
        <f t="shared" si="26"/>
        <v/>
      </c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T94" s="334">
        <f>IF(K94&gt;0,IF(Datos_Principales!$E$457=1,D94&amp;"-"&amp;F94,D94&amp;"-"&amp;E94&amp;"-"&amp;F94),0)</f>
        <v>0</v>
      </c>
      <c r="AU94" s="334">
        <f t="shared" si="19"/>
        <v>0</v>
      </c>
      <c r="AV94" s="334">
        <f t="shared" si="20"/>
        <v>0</v>
      </c>
      <c r="AW94" s="471">
        <f t="shared" si="21"/>
        <v>0</v>
      </c>
      <c r="AX94" s="471">
        <f t="shared" si="22"/>
        <v>0</v>
      </c>
      <c r="AY94" s="471">
        <f t="shared" si="23"/>
        <v>0</v>
      </c>
    </row>
    <row r="95" spans="1:51" s="334" customFormat="1" ht="20.100000000000001" customHeight="1" collapsed="1" x14ac:dyDescent="0.2">
      <c r="A95" s="324"/>
      <c r="B95" s="291">
        <f t="shared" si="24"/>
        <v>76</v>
      </c>
      <c r="C95" s="604">
        <f t="shared" si="24"/>
        <v>76</v>
      </c>
      <c r="D95" s="328" t="str">
        <f t="shared" si="27"/>
        <v>E1</v>
      </c>
      <c r="E95" s="327" t="str">
        <f t="shared" si="28"/>
        <v>P0</v>
      </c>
      <c r="F95" s="328" t="str">
        <f t="shared" si="28"/>
        <v>A</v>
      </c>
      <c r="G95" s="329">
        <f t="shared" si="25"/>
        <v>0</v>
      </c>
      <c r="H95" s="330"/>
      <c r="I95" s="586">
        <f t="shared" si="16"/>
        <v>0</v>
      </c>
      <c r="J95" s="347"/>
      <c r="K95" s="333"/>
      <c r="L95" s="475" t="str">
        <f t="shared" si="17"/>
        <v/>
      </c>
      <c r="M95" s="602">
        <f>IFERROR(ROUNDUP(K95/Datos_Avanzados!$C$113,0),0)</f>
        <v>0</v>
      </c>
      <c r="N95" s="455"/>
      <c r="O95" s="441" t="s">
        <v>12</v>
      </c>
      <c r="P95" s="455"/>
      <c r="Q95" s="474"/>
      <c r="R95" s="441" t="s">
        <v>12</v>
      </c>
      <c r="S95" s="441" t="s">
        <v>12</v>
      </c>
      <c r="T95" s="441" t="s">
        <v>12</v>
      </c>
      <c r="U95" s="474"/>
      <c r="V95" s="473">
        <f t="shared" si="18"/>
        <v>0</v>
      </c>
      <c r="W95" s="455"/>
      <c r="X95" s="441" t="s">
        <v>12</v>
      </c>
      <c r="Y95" s="474"/>
      <c r="Z95" s="466"/>
      <c r="AA95" s="466"/>
      <c r="AB95" s="466"/>
      <c r="AC95" s="579"/>
      <c r="AD95" s="582"/>
      <c r="AE95" s="582"/>
      <c r="AF95" s="582"/>
      <c r="AG95" s="582"/>
      <c r="AH95" s="605" t="str">
        <f t="shared" si="26"/>
        <v/>
      </c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T95" s="334">
        <f>IF(K95&gt;0,IF(Datos_Principales!$E$457=1,D95&amp;"-"&amp;F95,D95&amp;"-"&amp;E95&amp;"-"&amp;F95),0)</f>
        <v>0</v>
      </c>
      <c r="AU95" s="334">
        <f t="shared" si="19"/>
        <v>0</v>
      </c>
      <c r="AV95" s="334">
        <f t="shared" si="20"/>
        <v>0</v>
      </c>
      <c r="AW95" s="471">
        <f t="shared" si="21"/>
        <v>0</v>
      </c>
      <c r="AX95" s="471">
        <f t="shared" si="22"/>
        <v>0</v>
      </c>
      <c r="AY95" s="471">
        <f t="shared" si="23"/>
        <v>0</v>
      </c>
    </row>
    <row r="96" spans="1:51" s="334" customFormat="1" ht="20.100000000000001" customHeight="1" collapsed="1" x14ac:dyDescent="0.2">
      <c r="A96" s="324"/>
      <c r="B96" s="291">
        <f t="shared" si="24"/>
        <v>77</v>
      </c>
      <c r="C96" s="604">
        <f t="shared" si="24"/>
        <v>77</v>
      </c>
      <c r="D96" s="328" t="str">
        <f t="shared" si="27"/>
        <v>E1</v>
      </c>
      <c r="E96" s="327" t="str">
        <f t="shared" si="28"/>
        <v>P0</v>
      </c>
      <c r="F96" s="328" t="str">
        <f t="shared" si="28"/>
        <v>A</v>
      </c>
      <c r="G96" s="329">
        <f t="shared" si="25"/>
        <v>0</v>
      </c>
      <c r="H96" s="330"/>
      <c r="I96" s="586">
        <f t="shared" si="16"/>
        <v>0</v>
      </c>
      <c r="J96" s="347"/>
      <c r="K96" s="333"/>
      <c r="L96" s="475" t="str">
        <f t="shared" si="17"/>
        <v/>
      </c>
      <c r="M96" s="602">
        <f>IFERROR(ROUNDUP(K96/Datos_Avanzados!$C$113,0),0)</f>
        <v>0</v>
      </c>
      <c r="N96" s="455"/>
      <c r="O96" s="441" t="s">
        <v>12</v>
      </c>
      <c r="P96" s="455"/>
      <c r="Q96" s="474"/>
      <c r="R96" s="441" t="s">
        <v>12</v>
      </c>
      <c r="S96" s="441" t="s">
        <v>12</v>
      </c>
      <c r="T96" s="441" t="s">
        <v>12</v>
      </c>
      <c r="U96" s="474"/>
      <c r="V96" s="473">
        <f t="shared" si="18"/>
        <v>0</v>
      </c>
      <c r="W96" s="455"/>
      <c r="X96" s="441" t="s">
        <v>12</v>
      </c>
      <c r="Y96" s="474"/>
      <c r="Z96" s="466"/>
      <c r="AA96" s="466"/>
      <c r="AB96" s="466"/>
      <c r="AC96" s="579"/>
      <c r="AD96" s="582"/>
      <c r="AE96" s="582"/>
      <c r="AF96" s="582"/>
      <c r="AG96" s="582"/>
      <c r="AH96" s="605" t="str">
        <f t="shared" si="26"/>
        <v/>
      </c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T96" s="334">
        <f>IF(K96&gt;0,IF(Datos_Principales!$E$457=1,D96&amp;"-"&amp;F96,D96&amp;"-"&amp;E96&amp;"-"&amp;F96),0)</f>
        <v>0</v>
      </c>
      <c r="AU96" s="334">
        <f t="shared" si="19"/>
        <v>0</v>
      </c>
      <c r="AV96" s="334">
        <f t="shared" si="20"/>
        <v>0</v>
      </c>
      <c r="AW96" s="471">
        <f t="shared" si="21"/>
        <v>0</v>
      </c>
      <c r="AX96" s="471">
        <f t="shared" si="22"/>
        <v>0</v>
      </c>
      <c r="AY96" s="471">
        <f t="shared" si="23"/>
        <v>0</v>
      </c>
    </row>
    <row r="97" spans="1:51" s="334" customFormat="1" ht="20.100000000000001" customHeight="1" collapsed="1" x14ac:dyDescent="0.2">
      <c r="A97" s="324"/>
      <c r="B97" s="291">
        <f t="shared" si="24"/>
        <v>78</v>
      </c>
      <c r="C97" s="604">
        <f t="shared" si="24"/>
        <v>78</v>
      </c>
      <c r="D97" s="328" t="str">
        <f t="shared" si="27"/>
        <v>E1</v>
      </c>
      <c r="E97" s="327" t="str">
        <f t="shared" si="28"/>
        <v>P0</v>
      </c>
      <c r="F97" s="328" t="str">
        <f t="shared" si="28"/>
        <v>A</v>
      </c>
      <c r="G97" s="329">
        <f t="shared" si="25"/>
        <v>0</v>
      </c>
      <c r="H97" s="330"/>
      <c r="I97" s="586">
        <f t="shared" si="16"/>
        <v>0</v>
      </c>
      <c r="J97" s="347"/>
      <c r="K97" s="333"/>
      <c r="L97" s="475" t="str">
        <f t="shared" si="17"/>
        <v/>
      </c>
      <c r="M97" s="602">
        <f>IFERROR(ROUNDUP(K97/Datos_Avanzados!$C$113,0),0)</f>
        <v>0</v>
      </c>
      <c r="N97" s="455"/>
      <c r="O97" s="441" t="s">
        <v>12</v>
      </c>
      <c r="P97" s="455"/>
      <c r="Q97" s="474"/>
      <c r="R97" s="441" t="s">
        <v>12</v>
      </c>
      <c r="S97" s="441" t="s">
        <v>12</v>
      </c>
      <c r="T97" s="441" t="s">
        <v>12</v>
      </c>
      <c r="U97" s="474"/>
      <c r="V97" s="473">
        <f t="shared" si="18"/>
        <v>0</v>
      </c>
      <c r="W97" s="455"/>
      <c r="X97" s="441" t="s">
        <v>12</v>
      </c>
      <c r="Y97" s="474"/>
      <c r="Z97" s="466"/>
      <c r="AA97" s="466"/>
      <c r="AB97" s="466"/>
      <c r="AC97" s="579"/>
      <c r="AD97" s="582"/>
      <c r="AE97" s="582"/>
      <c r="AF97" s="582"/>
      <c r="AG97" s="582"/>
      <c r="AH97" s="605" t="str">
        <f t="shared" si="26"/>
        <v/>
      </c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T97" s="334">
        <f>IF(K97&gt;0,IF(Datos_Principales!$E$457=1,D97&amp;"-"&amp;F97,D97&amp;"-"&amp;E97&amp;"-"&amp;F97),0)</f>
        <v>0</v>
      </c>
      <c r="AU97" s="334">
        <f t="shared" si="19"/>
        <v>0</v>
      </c>
      <c r="AV97" s="334">
        <f t="shared" si="20"/>
        <v>0</v>
      </c>
      <c r="AW97" s="471">
        <f t="shared" si="21"/>
        <v>0</v>
      </c>
      <c r="AX97" s="471">
        <f t="shared" si="22"/>
        <v>0</v>
      </c>
      <c r="AY97" s="471">
        <f t="shared" si="23"/>
        <v>0</v>
      </c>
    </row>
    <row r="98" spans="1:51" s="334" customFormat="1" ht="20.100000000000001" customHeight="1" collapsed="1" x14ac:dyDescent="0.2">
      <c r="A98" s="324"/>
      <c r="B98" s="291">
        <f t="shared" si="24"/>
        <v>79</v>
      </c>
      <c r="C98" s="604">
        <f t="shared" si="24"/>
        <v>79</v>
      </c>
      <c r="D98" s="328" t="str">
        <f t="shared" si="27"/>
        <v>E1</v>
      </c>
      <c r="E98" s="327" t="str">
        <f t="shared" si="28"/>
        <v>P0</v>
      </c>
      <c r="F98" s="328" t="str">
        <f t="shared" si="28"/>
        <v>A</v>
      </c>
      <c r="G98" s="329">
        <f t="shared" si="25"/>
        <v>0</v>
      </c>
      <c r="H98" s="330"/>
      <c r="I98" s="586">
        <f t="shared" si="16"/>
        <v>0</v>
      </c>
      <c r="J98" s="347"/>
      <c r="K98" s="333"/>
      <c r="L98" s="475" t="str">
        <f t="shared" si="17"/>
        <v/>
      </c>
      <c r="M98" s="602">
        <f>IFERROR(ROUNDUP(K98/Datos_Avanzados!$C$113,0),0)</f>
        <v>0</v>
      </c>
      <c r="N98" s="455"/>
      <c r="O98" s="441" t="s">
        <v>12</v>
      </c>
      <c r="P98" s="455"/>
      <c r="Q98" s="474"/>
      <c r="R98" s="441" t="s">
        <v>12</v>
      </c>
      <c r="S98" s="441" t="s">
        <v>12</v>
      </c>
      <c r="T98" s="441" t="s">
        <v>12</v>
      </c>
      <c r="U98" s="474"/>
      <c r="V98" s="473">
        <f t="shared" si="18"/>
        <v>0</v>
      </c>
      <c r="W98" s="455"/>
      <c r="X98" s="441" t="s">
        <v>12</v>
      </c>
      <c r="Y98" s="474"/>
      <c r="Z98" s="466"/>
      <c r="AA98" s="466"/>
      <c r="AB98" s="466"/>
      <c r="AC98" s="579"/>
      <c r="AD98" s="582"/>
      <c r="AE98" s="582"/>
      <c r="AF98" s="582"/>
      <c r="AG98" s="582"/>
      <c r="AH98" s="605" t="str">
        <f t="shared" si="26"/>
        <v/>
      </c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T98" s="334">
        <f>IF(K98&gt;0,IF(Datos_Principales!$E$457=1,D98&amp;"-"&amp;F98,D98&amp;"-"&amp;E98&amp;"-"&amp;F98),0)</f>
        <v>0</v>
      </c>
      <c r="AU98" s="334">
        <f t="shared" si="19"/>
        <v>0</v>
      </c>
      <c r="AV98" s="334">
        <f t="shared" si="20"/>
        <v>0</v>
      </c>
      <c r="AW98" s="471">
        <f t="shared" si="21"/>
        <v>0</v>
      </c>
      <c r="AX98" s="471">
        <f t="shared" si="22"/>
        <v>0</v>
      </c>
      <c r="AY98" s="471">
        <f t="shared" si="23"/>
        <v>0</v>
      </c>
    </row>
    <row r="99" spans="1:51" s="334" customFormat="1" ht="20.100000000000001" customHeight="1" collapsed="1" x14ac:dyDescent="0.2">
      <c r="A99" s="324"/>
      <c r="B99" s="291">
        <f t="shared" si="24"/>
        <v>80</v>
      </c>
      <c r="C99" s="604">
        <f t="shared" si="24"/>
        <v>80</v>
      </c>
      <c r="D99" s="328" t="str">
        <f t="shared" si="27"/>
        <v>E1</v>
      </c>
      <c r="E99" s="327" t="str">
        <f t="shared" si="28"/>
        <v>P0</v>
      </c>
      <c r="F99" s="328" t="str">
        <f t="shared" si="28"/>
        <v>A</v>
      </c>
      <c r="G99" s="329">
        <f t="shared" si="25"/>
        <v>0</v>
      </c>
      <c r="H99" s="330"/>
      <c r="I99" s="586">
        <f t="shared" si="16"/>
        <v>0</v>
      </c>
      <c r="J99" s="347"/>
      <c r="K99" s="333"/>
      <c r="L99" s="475" t="str">
        <f t="shared" si="17"/>
        <v/>
      </c>
      <c r="M99" s="602">
        <f>IFERROR(ROUNDUP(K99/Datos_Avanzados!$C$113,0),0)</f>
        <v>0</v>
      </c>
      <c r="N99" s="455"/>
      <c r="O99" s="441" t="s">
        <v>12</v>
      </c>
      <c r="P99" s="455"/>
      <c r="Q99" s="474"/>
      <c r="R99" s="441" t="s">
        <v>12</v>
      </c>
      <c r="S99" s="441" t="s">
        <v>12</v>
      </c>
      <c r="T99" s="441" t="s">
        <v>12</v>
      </c>
      <c r="U99" s="474"/>
      <c r="V99" s="473">
        <f t="shared" si="18"/>
        <v>0</v>
      </c>
      <c r="W99" s="455"/>
      <c r="X99" s="441" t="s">
        <v>12</v>
      </c>
      <c r="Y99" s="474"/>
      <c r="Z99" s="466"/>
      <c r="AA99" s="466"/>
      <c r="AB99" s="466"/>
      <c r="AC99" s="579"/>
      <c r="AD99" s="582"/>
      <c r="AE99" s="582"/>
      <c r="AF99" s="582"/>
      <c r="AG99" s="582"/>
      <c r="AH99" s="605" t="str">
        <f t="shared" si="26"/>
        <v/>
      </c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T99" s="334">
        <f>IF(K99&gt;0,IF(Datos_Principales!$E$457=1,D99&amp;"-"&amp;F99,D99&amp;"-"&amp;E99&amp;"-"&amp;F99),0)</f>
        <v>0</v>
      </c>
      <c r="AU99" s="334">
        <f t="shared" si="19"/>
        <v>0</v>
      </c>
      <c r="AV99" s="334">
        <f t="shared" si="20"/>
        <v>0</v>
      </c>
      <c r="AW99" s="471">
        <f t="shared" si="21"/>
        <v>0</v>
      </c>
      <c r="AX99" s="471">
        <f t="shared" si="22"/>
        <v>0</v>
      </c>
      <c r="AY99" s="471">
        <f t="shared" si="23"/>
        <v>0</v>
      </c>
    </row>
    <row r="100" spans="1:51" s="334" customFormat="1" ht="20.100000000000001" customHeight="1" collapsed="1" x14ac:dyDescent="0.2">
      <c r="A100" s="324"/>
      <c r="B100" s="291">
        <f t="shared" si="24"/>
        <v>81</v>
      </c>
      <c r="C100" s="604">
        <f t="shared" si="24"/>
        <v>81</v>
      </c>
      <c r="D100" s="328" t="str">
        <f t="shared" si="27"/>
        <v>E1</v>
      </c>
      <c r="E100" s="327" t="str">
        <f t="shared" si="28"/>
        <v>P0</v>
      </c>
      <c r="F100" s="328" t="str">
        <f t="shared" si="28"/>
        <v>A</v>
      </c>
      <c r="G100" s="329">
        <f t="shared" si="25"/>
        <v>0</v>
      </c>
      <c r="H100" s="330"/>
      <c r="I100" s="586">
        <f t="shared" si="16"/>
        <v>0</v>
      </c>
      <c r="J100" s="347"/>
      <c r="K100" s="333"/>
      <c r="L100" s="475" t="str">
        <f t="shared" si="17"/>
        <v/>
      </c>
      <c r="M100" s="602">
        <f>IFERROR(ROUNDUP(K100/Datos_Avanzados!$C$113,0),0)</f>
        <v>0</v>
      </c>
      <c r="N100" s="455"/>
      <c r="O100" s="441" t="s">
        <v>12</v>
      </c>
      <c r="P100" s="455"/>
      <c r="Q100" s="474"/>
      <c r="R100" s="441" t="s">
        <v>12</v>
      </c>
      <c r="S100" s="441" t="s">
        <v>12</v>
      </c>
      <c r="T100" s="441" t="s">
        <v>12</v>
      </c>
      <c r="U100" s="474"/>
      <c r="V100" s="473">
        <f t="shared" si="18"/>
        <v>0</v>
      </c>
      <c r="W100" s="455"/>
      <c r="X100" s="441" t="s">
        <v>12</v>
      </c>
      <c r="Y100" s="474"/>
      <c r="Z100" s="466"/>
      <c r="AA100" s="466"/>
      <c r="AB100" s="466"/>
      <c r="AC100" s="579"/>
      <c r="AD100" s="582"/>
      <c r="AE100" s="582"/>
      <c r="AF100" s="582"/>
      <c r="AG100" s="582"/>
      <c r="AH100" s="605" t="str">
        <f t="shared" si="26"/>
        <v/>
      </c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T100" s="334">
        <f>IF(K100&gt;0,IF(Datos_Principales!$E$457=1,D100&amp;"-"&amp;F100,D100&amp;"-"&amp;E100&amp;"-"&amp;F100),0)</f>
        <v>0</v>
      </c>
      <c r="AU100" s="334">
        <f t="shared" si="19"/>
        <v>0</v>
      </c>
      <c r="AV100" s="334">
        <f t="shared" si="20"/>
        <v>0</v>
      </c>
      <c r="AW100" s="471">
        <f t="shared" si="21"/>
        <v>0</v>
      </c>
      <c r="AX100" s="471">
        <f t="shared" si="22"/>
        <v>0</v>
      </c>
      <c r="AY100" s="471">
        <f t="shared" si="23"/>
        <v>0</v>
      </c>
    </row>
    <row r="101" spans="1:51" s="334" customFormat="1" ht="20.100000000000001" customHeight="1" collapsed="1" x14ac:dyDescent="0.2">
      <c r="A101" s="324"/>
      <c r="B101" s="291">
        <f t="shared" si="24"/>
        <v>82</v>
      </c>
      <c r="C101" s="604">
        <f t="shared" si="24"/>
        <v>82</v>
      </c>
      <c r="D101" s="328" t="str">
        <f t="shared" si="27"/>
        <v>E1</v>
      </c>
      <c r="E101" s="327" t="str">
        <f t="shared" si="28"/>
        <v>P0</v>
      </c>
      <c r="F101" s="328" t="str">
        <f t="shared" si="28"/>
        <v>A</v>
      </c>
      <c r="G101" s="329">
        <f t="shared" si="25"/>
        <v>0</v>
      </c>
      <c r="H101" s="330"/>
      <c r="I101" s="586">
        <f t="shared" si="16"/>
        <v>0</v>
      </c>
      <c r="J101" s="347"/>
      <c r="K101" s="333"/>
      <c r="L101" s="475" t="str">
        <f t="shared" si="17"/>
        <v/>
      </c>
      <c r="M101" s="602">
        <f>IFERROR(ROUNDUP(K101/Datos_Avanzados!$C$113,0),0)</f>
        <v>0</v>
      </c>
      <c r="N101" s="455"/>
      <c r="O101" s="441" t="s">
        <v>12</v>
      </c>
      <c r="P101" s="455"/>
      <c r="Q101" s="474"/>
      <c r="R101" s="441" t="s">
        <v>12</v>
      </c>
      <c r="S101" s="441" t="s">
        <v>12</v>
      </c>
      <c r="T101" s="441" t="s">
        <v>12</v>
      </c>
      <c r="U101" s="474"/>
      <c r="V101" s="473">
        <f t="shared" si="18"/>
        <v>0</v>
      </c>
      <c r="W101" s="455"/>
      <c r="X101" s="441" t="s">
        <v>12</v>
      </c>
      <c r="Y101" s="474"/>
      <c r="Z101" s="466"/>
      <c r="AA101" s="466"/>
      <c r="AB101" s="466"/>
      <c r="AC101" s="579"/>
      <c r="AD101" s="582"/>
      <c r="AE101" s="582"/>
      <c r="AF101" s="582"/>
      <c r="AG101" s="582"/>
      <c r="AH101" s="605" t="str">
        <f t="shared" si="26"/>
        <v/>
      </c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T101" s="334">
        <f>IF(K101&gt;0,IF(Datos_Principales!$E$457=1,D101&amp;"-"&amp;F101,D101&amp;"-"&amp;E101&amp;"-"&amp;F101),0)</f>
        <v>0</v>
      </c>
      <c r="AU101" s="334">
        <f t="shared" si="19"/>
        <v>0</v>
      </c>
      <c r="AV101" s="334">
        <f t="shared" si="20"/>
        <v>0</v>
      </c>
      <c r="AW101" s="471">
        <f t="shared" si="21"/>
        <v>0</v>
      </c>
      <c r="AX101" s="471">
        <f t="shared" si="22"/>
        <v>0</v>
      </c>
      <c r="AY101" s="471">
        <f t="shared" si="23"/>
        <v>0</v>
      </c>
    </row>
    <row r="102" spans="1:51" s="334" customFormat="1" ht="20.100000000000001" customHeight="1" collapsed="1" x14ac:dyDescent="0.2">
      <c r="A102" s="324"/>
      <c r="B102" s="291">
        <f t="shared" si="24"/>
        <v>83</v>
      </c>
      <c r="C102" s="604">
        <f t="shared" si="24"/>
        <v>83</v>
      </c>
      <c r="D102" s="328" t="str">
        <f t="shared" si="27"/>
        <v>E1</v>
      </c>
      <c r="E102" s="327" t="str">
        <f t="shared" si="28"/>
        <v>P0</v>
      </c>
      <c r="F102" s="328" t="str">
        <f t="shared" si="28"/>
        <v>A</v>
      </c>
      <c r="G102" s="329">
        <f t="shared" si="25"/>
        <v>0</v>
      </c>
      <c r="H102" s="330"/>
      <c r="I102" s="586">
        <f t="shared" si="16"/>
        <v>0</v>
      </c>
      <c r="J102" s="347"/>
      <c r="K102" s="333"/>
      <c r="L102" s="475" t="str">
        <f t="shared" si="17"/>
        <v/>
      </c>
      <c r="M102" s="602">
        <f>IFERROR(ROUNDUP(K102/Datos_Avanzados!$C$113,0),0)</f>
        <v>0</v>
      </c>
      <c r="N102" s="455"/>
      <c r="O102" s="441" t="s">
        <v>12</v>
      </c>
      <c r="P102" s="455"/>
      <c r="Q102" s="474"/>
      <c r="R102" s="441" t="s">
        <v>12</v>
      </c>
      <c r="S102" s="441" t="s">
        <v>12</v>
      </c>
      <c r="T102" s="441" t="s">
        <v>12</v>
      </c>
      <c r="U102" s="474"/>
      <c r="V102" s="473">
        <f t="shared" si="18"/>
        <v>0</v>
      </c>
      <c r="W102" s="455"/>
      <c r="X102" s="441" t="s">
        <v>12</v>
      </c>
      <c r="Y102" s="474"/>
      <c r="Z102" s="466"/>
      <c r="AA102" s="466"/>
      <c r="AB102" s="466"/>
      <c r="AC102" s="579"/>
      <c r="AD102" s="582"/>
      <c r="AE102" s="582"/>
      <c r="AF102" s="582"/>
      <c r="AG102" s="582"/>
      <c r="AH102" s="605" t="str">
        <f t="shared" si="26"/>
        <v/>
      </c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T102" s="334">
        <f>IF(K102&gt;0,IF(Datos_Principales!$E$457=1,D102&amp;"-"&amp;F102,D102&amp;"-"&amp;E102&amp;"-"&amp;F102),0)</f>
        <v>0</v>
      </c>
      <c r="AU102" s="334">
        <f t="shared" si="19"/>
        <v>0</v>
      </c>
      <c r="AV102" s="334">
        <f t="shared" si="20"/>
        <v>0</v>
      </c>
      <c r="AW102" s="471">
        <f t="shared" si="21"/>
        <v>0</v>
      </c>
      <c r="AX102" s="471">
        <f t="shared" si="22"/>
        <v>0</v>
      </c>
      <c r="AY102" s="471">
        <f t="shared" si="23"/>
        <v>0</v>
      </c>
    </row>
    <row r="103" spans="1:51" s="334" customFormat="1" ht="20.100000000000001" customHeight="1" collapsed="1" x14ac:dyDescent="0.2">
      <c r="A103" s="324"/>
      <c r="B103" s="291">
        <f t="shared" si="24"/>
        <v>84</v>
      </c>
      <c r="C103" s="604">
        <f t="shared" si="24"/>
        <v>84</v>
      </c>
      <c r="D103" s="328" t="str">
        <f t="shared" si="27"/>
        <v>E1</v>
      </c>
      <c r="E103" s="327" t="str">
        <f t="shared" si="28"/>
        <v>P0</v>
      </c>
      <c r="F103" s="328" t="str">
        <f t="shared" si="28"/>
        <v>A</v>
      </c>
      <c r="G103" s="329">
        <f t="shared" si="25"/>
        <v>0</v>
      </c>
      <c r="H103" s="330"/>
      <c r="I103" s="586">
        <f t="shared" si="16"/>
        <v>0</v>
      </c>
      <c r="J103" s="347"/>
      <c r="K103" s="333"/>
      <c r="L103" s="475" t="str">
        <f t="shared" si="17"/>
        <v/>
      </c>
      <c r="M103" s="602">
        <f>IFERROR(ROUNDUP(K103/Datos_Avanzados!$C$113,0),0)</f>
        <v>0</v>
      </c>
      <c r="N103" s="455"/>
      <c r="O103" s="441" t="s">
        <v>12</v>
      </c>
      <c r="P103" s="455"/>
      <c r="Q103" s="474"/>
      <c r="R103" s="441" t="s">
        <v>12</v>
      </c>
      <c r="S103" s="441" t="s">
        <v>12</v>
      </c>
      <c r="T103" s="441" t="s">
        <v>12</v>
      </c>
      <c r="U103" s="474"/>
      <c r="V103" s="473">
        <f t="shared" si="18"/>
        <v>0</v>
      </c>
      <c r="W103" s="455"/>
      <c r="X103" s="441" t="s">
        <v>12</v>
      </c>
      <c r="Y103" s="474"/>
      <c r="Z103" s="466"/>
      <c r="AA103" s="466"/>
      <c r="AB103" s="466"/>
      <c r="AC103" s="579"/>
      <c r="AD103" s="582"/>
      <c r="AE103" s="582"/>
      <c r="AF103" s="582"/>
      <c r="AG103" s="582"/>
      <c r="AH103" s="605" t="str">
        <f t="shared" si="26"/>
        <v/>
      </c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T103" s="334">
        <f>IF(K103&gt;0,IF(Datos_Principales!$E$457=1,D103&amp;"-"&amp;F103,D103&amp;"-"&amp;E103&amp;"-"&amp;F103),0)</f>
        <v>0</v>
      </c>
      <c r="AU103" s="334">
        <f t="shared" si="19"/>
        <v>0</v>
      </c>
      <c r="AV103" s="334">
        <f t="shared" si="20"/>
        <v>0</v>
      </c>
      <c r="AW103" s="471">
        <f t="shared" si="21"/>
        <v>0</v>
      </c>
      <c r="AX103" s="471">
        <f t="shared" si="22"/>
        <v>0</v>
      </c>
      <c r="AY103" s="471">
        <f t="shared" si="23"/>
        <v>0</v>
      </c>
    </row>
    <row r="104" spans="1:51" s="334" customFormat="1" ht="20.100000000000001" customHeight="1" collapsed="1" x14ac:dyDescent="0.2">
      <c r="A104" s="324"/>
      <c r="B104" s="291">
        <f t="shared" si="24"/>
        <v>85</v>
      </c>
      <c r="C104" s="604">
        <f t="shared" si="24"/>
        <v>85</v>
      </c>
      <c r="D104" s="328" t="str">
        <f t="shared" si="27"/>
        <v>E1</v>
      </c>
      <c r="E104" s="327" t="str">
        <f t="shared" si="28"/>
        <v>P0</v>
      </c>
      <c r="F104" s="328" t="str">
        <f t="shared" si="28"/>
        <v>A</v>
      </c>
      <c r="G104" s="329">
        <f t="shared" si="25"/>
        <v>0</v>
      </c>
      <c r="H104" s="330"/>
      <c r="I104" s="586">
        <f t="shared" si="16"/>
        <v>0</v>
      </c>
      <c r="J104" s="347"/>
      <c r="K104" s="333"/>
      <c r="L104" s="475" t="str">
        <f t="shared" si="17"/>
        <v/>
      </c>
      <c r="M104" s="602">
        <f>IFERROR(ROUNDUP(K104/Datos_Avanzados!$C$113,0),0)</f>
        <v>0</v>
      </c>
      <c r="N104" s="455"/>
      <c r="O104" s="441" t="s">
        <v>12</v>
      </c>
      <c r="P104" s="455"/>
      <c r="Q104" s="474"/>
      <c r="R104" s="441" t="s">
        <v>12</v>
      </c>
      <c r="S104" s="441" t="s">
        <v>12</v>
      </c>
      <c r="T104" s="441" t="s">
        <v>12</v>
      </c>
      <c r="U104" s="474"/>
      <c r="V104" s="473">
        <f t="shared" si="18"/>
        <v>0</v>
      </c>
      <c r="W104" s="455"/>
      <c r="X104" s="441" t="s">
        <v>12</v>
      </c>
      <c r="Y104" s="474"/>
      <c r="Z104" s="466"/>
      <c r="AA104" s="466"/>
      <c r="AB104" s="466"/>
      <c r="AC104" s="579"/>
      <c r="AD104" s="582"/>
      <c r="AE104" s="582"/>
      <c r="AF104" s="582"/>
      <c r="AG104" s="582"/>
      <c r="AH104" s="605" t="str">
        <f t="shared" si="26"/>
        <v/>
      </c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T104" s="334">
        <f>IF(K104&gt;0,IF(Datos_Principales!$E$457=1,D104&amp;"-"&amp;F104,D104&amp;"-"&amp;E104&amp;"-"&amp;F104),0)</f>
        <v>0</v>
      </c>
      <c r="AU104" s="334">
        <f t="shared" si="19"/>
        <v>0</v>
      </c>
      <c r="AV104" s="334">
        <f t="shared" si="20"/>
        <v>0</v>
      </c>
      <c r="AW104" s="471">
        <f t="shared" si="21"/>
        <v>0</v>
      </c>
      <c r="AX104" s="471">
        <f t="shared" si="22"/>
        <v>0</v>
      </c>
      <c r="AY104" s="471">
        <f t="shared" si="23"/>
        <v>0</v>
      </c>
    </row>
    <row r="105" spans="1:51" s="334" customFormat="1" ht="20.100000000000001" customHeight="1" collapsed="1" x14ac:dyDescent="0.2">
      <c r="A105" s="324"/>
      <c r="B105" s="291">
        <f t="shared" si="24"/>
        <v>86</v>
      </c>
      <c r="C105" s="604">
        <f t="shared" si="24"/>
        <v>86</v>
      </c>
      <c r="D105" s="328" t="str">
        <f t="shared" si="27"/>
        <v>E1</v>
      </c>
      <c r="E105" s="327" t="str">
        <f t="shared" si="28"/>
        <v>P0</v>
      </c>
      <c r="F105" s="328" t="str">
        <f t="shared" si="28"/>
        <v>A</v>
      </c>
      <c r="G105" s="329">
        <f t="shared" si="25"/>
        <v>0</v>
      </c>
      <c r="H105" s="330"/>
      <c r="I105" s="586">
        <f t="shared" si="16"/>
        <v>0</v>
      </c>
      <c r="J105" s="347"/>
      <c r="K105" s="333"/>
      <c r="L105" s="475" t="str">
        <f t="shared" si="17"/>
        <v/>
      </c>
      <c r="M105" s="602">
        <f>IFERROR(ROUNDUP(K105/Datos_Avanzados!$C$113,0),0)</f>
        <v>0</v>
      </c>
      <c r="N105" s="455"/>
      <c r="O105" s="441" t="s">
        <v>12</v>
      </c>
      <c r="P105" s="455"/>
      <c r="Q105" s="474"/>
      <c r="R105" s="441" t="s">
        <v>12</v>
      </c>
      <c r="S105" s="441" t="s">
        <v>12</v>
      </c>
      <c r="T105" s="441" t="s">
        <v>12</v>
      </c>
      <c r="U105" s="474"/>
      <c r="V105" s="473">
        <f t="shared" si="18"/>
        <v>0</v>
      </c>
      <c r="W105" s="455"/>
      <c r="X105" s="441" t="s">
        <v>12</v>
      </c>
      <c r="Y105" s="474"/>
      <c r="Z105" s="466"/>
      <c r="AA105" s="466"/>
      <c r="AB105" s="466"/>
      <c r="AC105" s="579"/>
      <c r="AD105" s="582"/>
      <c r="AE105" s="582"/>
      <c r="AF105" s="582"/>
      <c r="AG105" s="582"/>
      <c r="AH105" s="605" t="str">
        <f t="shared" si="26"/>
        <v/>
      </c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T105" s="334">
        <f>IF(K105&gt;0,IF(Datos_Principales!$E$457=1,D105&amp;"-"&amp;F105,D105&amp;"-"&amp;E105&amp;"-"&amp;F105),0)</f>
        <v>0</v>
      </c>
      <c r="AU105" s="334">
        <f t="shared" si="19"/>
        <v>0</v>
      </c>
      <c r="AV105" s="334">
        <f t="shared" si="20"/>
        <v>0</v>
      </c>
      <c r="AW105" s="471">
        <f t="shared" si="21"/>
        <v>0</v>
      </c>
      <c r="AX105" s="471">
        <f t="shared" si="22"/>
        <v>0</v>
      </c>
      <c r="AY105" s="471">
        <f t="shared" si="23"/>
        <v>0</v>
      </c>
    </row>
    <row r="106" spans="1:51" s="334" customFormat="1" ht="20.100000000000001" customHeight="1" collapsed="1" x14ac:dyDescent="0.2">
      <c r="A106" s="324"/>
      <c r="B106" s="291">
        <f t="shared" si="24"/>
        <v>87</v>
      </c>
      <c r="C106" s="604">
        <f t="shared" si="24"/>
        <v>87</v>
      </c>
      <c r="D106" s="328" t="str">
        <f t="shared" si="27"/>
        <v>E1</v>
      </c>
      <c r="E106" s="327" t="str">
        <f t="shared" si="28"/>
        <v>P0</v>
      </c>
      <c r="F106" s="328" t="str">
        <f t="shared" si="28"/>
        <v>A</v>
      </c>
      <c r="G106" s="329">
        <f t="shared" si="25"/>
        <v>0</v>
      </c>
      <c r="H106" s="330"/>
      <c r="I106" s="586">
        <f t="shared" si="16"/>
        <v>0</v>
      </c>
      <c r="J106" s="347"/>
      <c r="K106" s="333"/>
      <c r="L106" s="475" t="str">
        <f t="shared" si="17"/>
        <v/>
      </c>
      <c r="M106" s="602">
        <f>IFERROR(ROUNDUP(K106/Datos_Avanzados!$C$113,0),0)</f>
        <v>0</v>
      </c>
      <c r="N106" s="455"/>
      <c r="O106" s="441" t="s">
        <v>12</v>
      </c>
      <c r="P106" s="455"/>
      <c r="Q106" s="474"/>
      <c r="R106" s="441" t="s">
        <v>12</v>
      </c>
      <c r="S106" s="441" t="s">
        <v>12</v>
      </c>
      <c r="T106" s="441" t="s">
        <v>12</v>
      </c>
      <c r="U106" s="474"/>
      <c r="V106" s="473">
        <f t="shared" si="18"/>
        <v>0</v>
      </c>
      <c r="W106" s="455"/>
      <c r="X106" s="441" t="s">
        <v>12</v>
      </c>
      <c r="Y106" s="474"/>
      <c r="Z106" s="466"/>
      <c r="AA106" s="466"/>
      <c r="AB106" s="466"/>
      <c r="AC106" s="579"/>
      <c r="AD106" s="582"/>
      <c r="AE106" s="582"/>
      <c r="AF106" s="582"/>
      <c r="AG106" s="582"/>
      <c r="AH106" s="605" t="str">
        <f t="shared" si="26"/>
        <v/>
      </c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T106" s="334">
        <f>IF(K106&gt;0,IF(Datos_Principales!$E$457=1,D106&amp;"-"&amp;F106,D106&amp;"-"&amp;E106&amp;"-"&amp;F106),0)</f>
        <v>0</v>
      </c>
      <c r="AU106" s="334">
        <f t="shared" si="19"/>
        <v>0</v>
      </c>
      <c r="AV106" s="334">
        <f t="shared" si="20"/>
        <v>0</v>
      </c>
      <c r="AW106" s="471">
        <f t="shared" si="21"/>
        <v>0</v>
      </c>
      <c r="AX106" s="471">
        <f t="shared" si="22"/>
        <v>0</v>
      </c>
      <c r="AY106" s="471">
        <f t="shared" si="23"/>
        <v>0</v>
      </c>
    </row>
    <row r="107" spans="1:51" s="334" customFormat="1" ht="20.100000000000001" customHeight="1" collapsed="1" x14ac:dyDescent="0.2">
      <c r="A107" s="324"/>
      <c r="B107" s="291">
        <f t="shared" si="24"/>
        <v>88</v>
      </c>
      <c r="C107" s="604">
        <f t="shared" si="24"/>
        <v>88</v>
      </c>
      <c r="D107" s="328" t="str">
        <f t="shared" si="27"/>
        <v>E1</v>
      </c>
      <c r="E107" s="327" t="str">
        <f t="shared" si="28"/>
        <v>P0</v>
      </c>
      <c r="F107" s="328" t="str">
        <f t="shared" si="28"/>
        <v>A</v>
      </c>
      <c r="G107" s="329">
        <f t="shared" si="25"/>
        <v>0</v>
      </c>
      <c r="H107" s="330"/>
      <c r="I107" s="586">
        <f t="shared" si="16"/>
        <v>0</v>
      </c>
      <c r="J107" s="347"/>
      <c r="K107" s="333"/>
      <c r="L107" s="475" t="str">
        <f t="shared" si="17"/>
        <v/>
      </c>
      <c r="M107" s="602">
        <f>IFERROR(ROUNDUP(K107/Datos_Avanzados!$C$113,0),0)</f>
        <v>0</v>
      </c>
      <c r="N107" s="455"/>
      <c r="O107" s="441" t="s">
        <v>12</v>
      </c>
      <c r="P107" s="455"/>
      <c r="Q107" s="474"/>
      <c r="R107" s="441" t="s">
        <v>12</v>
      </c>
      <c r="S107" s="441" t="s">
        <v>12</v>
      </c>
      <c r="T107" s="441" t="s">
        <v>12</v>
      </c>
      <c r="U107" s="474"/>
      <c r="V107" s="473">
        <f t="shared" si="18"/>
        <v>0</v>
      </c>
      <c r="W107" s="455"/>
      <c r="X107" s="441" t="s">
        <v>12</v>
      </c>
      <c r="Y107" s="474"/>
      <c r="Z107" s="466"/>
      <c r="AA107" s="466"/>
      <c r="AB107" s="466"/>
      <c r="AC107" s="579"/>
      <c r="AD107" s="582"/>
      <c r="AE107" s="582"/>
      <c r="AF107" s="582"/>
      <c r="AG107" s="582"/>
      <c r="AH107" s="605" t="str">
        <f t="shared" si="26"/>
        <v/>
      </c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T107" s="334">
        <f>IF(K107&gt;0,IF(Datos_Principales!$E$457=1,D107&amp;"-"&amp;F107,D107&amp;"-"&amp;E107&amp;"-"&amp;F107),0)</f>
        <v>0</v>
      </c>
      <c r="AU107" s="334">
        <f t="shared" si="19"/>
        <v>0</v>
      </c>
      <c r="AV107" s="334">
        <f t="shared" si="20"/>
        <v>0</v>
      </c>
      <c r="AW107" s="471">
        <f t="shared" si="21"/>
        <v>0</v>
      </c>
      <c r="AX107" s="471">
        <f t="shared" si="22"/>
        <v>0</v>
      </c>
      <c r="AY107" s="471">
        <f t="shared" si="23"/>
        <v>0</v>
      </c>
    </row>
    <row r="108" spans="1:51" s="334" customFormat="1" ht="20.100000000000001" customHeight="1" collapsed="1" x14ac:dyDescent="0.2">
      <c r="A108" s="324"/>
      <c r="B108" s="291">
        <f t="shared" si="24"/>
        <v>89</v>
      </c>
      <c r="C108" s="604">
        <f t="shared" si="24"/>
        <v>89</v>
      </c>
      <c r="D108" s="328" t="str">
        <f t="shared" si="27"/>
        <v>E1</v>
      </c>
      <c r="E108" s="327" t="str">
        <f t="shared" si="28"/>
        <v>P0</v>
      </c>
      <c r="F108" s="328" t="str">
        <f t="shared" si="28"/>
        <v>A</v>
      </c>
      <c r="G108" s="329">
        <f t="shared" si="25"/>
        <v>0</v>
      </c>
      <c r="H108" s="330"/>
      <c r="I108" s="586">
        <f t="shared" si="16"/>
        <v>0</v>
      </c>
      <c r="J108" s="347"/>
      <c r="K108" s="333"/>
      <c r="L108" s="475" t="str">
        <f t="shared" si="17"/>
        <v/>
      </c>
      <c r="M108" s="602">
        <f>IFERROR(ROUNDUP(K108/Datos_Avanzados!$C$113,0),0)</f>
        <v>0</v>
      </c>
      <c r="N108" s="455"/>
      <c r="O108" s="441" t="s">
        <v>12</v>
      </c>
      <c r="P108" s="455"/>
      <c r="Q108" s="474"/>
      <c r="R108" s="441" t="s">
        <v>12</v>
      </c>
      <c r="S108" s="441" t="s">
        <v>12</v>
      </c>
      <c r="T108" s="441" t="s">
        <v>12</v>
      </c>
      <c r="U108" s="474"/>
      <c r="V108" s="473">
        <f t="shared" si="18"/>
        <v>0</v>
      </c>
      <c r="W108" s="455"/>
      <c r="X108" s="441" t="s">
        <v>12</v>
      </c>
      <c r="Y108" s="474"/>
      <c r="Z108" s="466"/>
      <c r="AA108" s="466"/>
      <c r="AB108" s="466"/>
      <c r="AC108" s="579"/>
      <c r="AD108" s="582"/>
      <c r="AE108" s="582"/>
      <c r="AF108" s="582"/>
      <c r="AG108" s="582"/>
      <c r="AH108" s="605" t="str">
        <f t="shared" si="26"/>
        <v/>
      </c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T108" s="334">
        <f>IF(K108&gt;0,IF(Datos_Principales!$E$457=1,D108&amp;"-"&amp;F108,D108&amp;"-"&amp;E108&amp;"-"&amp;F108),0)</f>
        <v>0</v>
      </c>
      <c r="AU108" s="334">
        <f t="shared" si="19"/>
        <v>0</v>
      </c>
      <c r="AV108" s="334">
        <f t="shared" si="20"/>
        <v>0</v>
      </c>
      <c r="AW108" s="471">
        <f t="shared" si="21"/>
        <v>0</v>
      </c>
      <c r="AX108" s="471">
        <f t="shared" si="22"/>
        <v>0</v>
      </c>
      <c r="AY108" s="471">
        <f t="shared" si="23"/>
        <v>0</v>
      </c>
    </row>
    <row r="109" spans="1:51" s="334" customFormat="1" ht="20.100000000000001" customHeight="1" collapsed="1" x14ac:dyDescent="0.2">
      <c r="A109" s="324"/>
      <c r="B109" s="291">
        <f t="shared" si="24"/>
        <v>90</v>
      </c>
      <c r="C109" s="604">
        <f t="shared" si="24"/>
        <v>90</v>
      </c>
      <c r="D109" s="328" t="str">
        <f t="shared" si="27"/>
        <v>E1</v>
      </c>
      <c r="E109" s="327" t="str">
        <f t="shared" si="28"/>
        <v>P0</v>
      </c>
      <c r="F109" s="328" t="str">
        <f t="shared" si="28"/>
        <v>A</v>
      </c>
      <c r="G109" s="329">
        <f t="shared" si="25"/>
        <v>0</v>
      </c>
      <c r="H109" s="330"/>
      <c r="I109" s="586">
        <f t="shared" ref="I109:I161" si="29">IF(AU109&gt;0,AT109,0)</f>
        <v>0</v>
      </c>
      <c r="J109" s="347"/>
      <c r="K109" s="333"/>
      <c r="L109" s="475" t="str">
        <f t="shared" ref="L109:L161" si="30">IF(K109&gt;40,"!","")</f>
        <v/>
      </c>
      <c r="M109" s="602">
        <f>IFERROR(ROUNDUP(K109/Datos_Avanzados!$C$113,0),0)</f>
        <v>0</v>
      </c>
      <c r="N109" s="455"/>
      <c r="O109" s="441" t="s">
        <v>12</v>
      </c>
      <c r="P109" s="455"/>
      <c r="Q109" s="474"/>
      <c r="R109" s="441" t="s">
        <v>12</v>
      </c>
      <c r="S109" s="441" t="s">
        <v>12</v>
      </c>
      <c r="T109" s="441" t="s">
        <v>12</v>
      </c>
      <c r="U109" s="474"/>
      <c r="V109" s="473">
        <f t="shared" ref="V109:V161" si="31">IFERROR(ROUNDUP(K109/2.4/4,0),0)</f>
        <v>0</v>
      </c>
      <c r="W109" s="455"/>
      <c r="X109" s="441" t="s">
        <v>12</v>
      </c>
      <c r="Y109" s="474"/>
      <c r="Z109" s="466"/>
      <c r="AA109" s="466"/>
      <c r="AB109" s="466"/>
      <c r="AC109" s="579"/>
      <c r="AD109" s="582"/>
      <c r="AE109" s="582"/>
      <c r="AF109" s="582"/>
      <c r="AG109" s="582"/>
      <c r="AH109" s="605" t="str">
        <f t="shared" si="26"/>
        <v/>
      </c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T109" s="334">
        <f>IF(K109&gt;0,IF(Datos_Principales!$E$457=1,D109&amp;"-"&amp;F109,D109&amp;"-"&amp;E109&amp;"-"&amp;F109),0)</f>
        <v>0</v>
      </c>
      <c r="AU109" s="334">
        <f t="shared" ref="AU109:AU161" si="32">IF(K109&gt;0,IF(AT109=AT108,0,1),0)</f>
        <v>0</v>
      </c>
      <c r="AV109" s="334">
        <f t="shared" ref="AV109:AV161" si="33">IF(ROW()=20,AU109,IF(K109&gt;0,AV108,0))</f>
        <v>0</v>
      </c>
      <c r="AW109" s="471">
        <f t="shared" ref="AW109:AW161" si="34">IF(R109="-",0,1)</f>
        <v>0</v>
      </c>
      <c r="AX109" s="471">
        <f t="shared" ref="AX109:AX161" si="35">IF(S109="-",0,1)</f>
        <v>0</v>
      </c>
      <c r="AY109" s="471">
        <f t="shared" ref="AY109:AY161" si="36">IF(T109="-",0,1)</f>
        <v>0</v>
      </c>
    </row>
    <row r="110" spans="1:51" s="334" customFormat="1" ht="20.100000000000001" customHeight="1" collapsed="1" x14ac:dyDescent="0.2">
      <c r="A110" s="324"/>
      <c r="B110" s="291">
        <f t="shared" si="24"/>
        <v>91</v>
      </c>
      <c r="C110" s="604">
        <f t="shared" si="24"/>
        <v>91</v>
      </c>
      <c r="D110" s="328" t="str">
        <f t="shared" si="27"/>
        <v>E1</v>
      </c>
      <c r="E110" s="327" t="str">
        <f t="shared" si="28"/>
        <v>P0</v>
      </c>
      <c r="F110" s="328" t="str">
        <f t="shared" si="28"/>
        <v>A</v>
      </c>
      <c r="G110" s="329">
        <f t="shared" si="25"/>
        <v>0</v>
      </c>
      <c r="H110" s="330"/>
      <c r="I110" s="586">
        <f t="shared" si="29"/>
        <v>0</v>
      </c>
      <c r="J110" s="347"/>
      <c r="K110" s="333"/>
      <c r="L110" s="475" t="str">
        <f t="shared" si="30"/>
        <v/>
      </c>
      <c r="M110" s="602">
        <f>IFERROR(ROUNDUP(K110/Datos_Avanzados!$C$113,0),0)</f>
        <v>0</v>
      </c>
      <c r="N110" s="455"/>
      <c r="O110" s="441" t="s">
        <v>12</v>
      </c>
      <c r="P110" s="455"/>
      <c r="Q110" s="474"/>
      <c r="R110" s="441" t="s">
        <v>12</v>
      </c>
      <c r="S110" s="441" t="s">
        <v>12</v>
      </c>
      <c r="T110" s="441" t="s">
        <v>12</v>
      </c>
      <c r="U110" s="474"/>
      <c r="V110" s="473">
        <f t="shared" si="31"/>
        <v>0</v>
      </c>
      <c r="W110" s="455"/>
      <c r="X110" s="441" t="s">
        <v>12</v>
      </c>
      <c r="Y110" s="474"/>
      <c r="Z110" s="466"/>
      <c r="AA110" s="466"/>
      <c r="AB110" s="466"/>
      <c r="AC110" s="579"/>
      <c r="AD110" s="582"/>
      <c r="AE110" s="582"/>
      <c r="AF110" s="582"/>
      <c r="AG110" s="582"/>
      <c r="AH110" s="605" t="str">
        <f t="shared" si="26"/>
        <v/>
      </c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T110" s="334">
        <f>IF(K110&gt;0,IF(Datos_Principales!$E$457=1,D110&amp;"-"&amp;F110,D110&amp;"-"&amp;E110&amp;"-"&amp;F110),0)</f>
        <v>0</v>
      </c>
      <c r="AU110" s="334">
        <f t="shared" si="32"/>
        <v>0</v>
      </c>
      <c r="AV110" s="334">
        <f t="shared" si="33"/>
        <v>0</v>
      </c>
      <c r="AW110" s="471">
        <f t="shared" si="34"/>
        <v>0</v>
      </c>
      <c r="AX110" s="471">
        <f t="shared" si="35"/>
        <v>0</v>
      </c>
      <c r="AY110" s="471">
        <f t="shared" si="36"/>
        <v>0</v>
      </c>
    </row>
    <row r="111" spans="1:51" s="334" customFormat="1" ht="20.100000000000001" customHeight="1" collapsed="1" x14ac:dyDescent="0.2">
      <c r="A111" s="324"/>
      <c r="B111" s="291">
        <f t="shared" si="24"/>
        <v>92</v>
      </c>
      <c r="C111" s="604">
        <f t="shared" si="24"/>
        <v>92</v>
      </c>
      <c r="D111" s="328" t="str">
        <f t="shared" si="27"/>
        <v>E1</v>
      </c>
      <c r="E111" s="327" t="str">
        <f t="shared" si="28"/>
        <v>P0</v>
      </c>
      <c r="F111" s="328" t="str">
        <f t="shared" si="28"/>
        <v>A</v>
      </c>
      <c r="G111" s="329">
        <f t="shared" si="25"/>
        <v>0</v>
      </c>
      <c r="H111" s="330"/>
      <c r="I111" s="586">
        <f t="shared" si="29"/>
        <v>0</v>
      </c>
      <c r="J111" s="347"/>
      <c r="K111" s="333"/>
      <c r="L111" s="475" t="str">
        <f t="shared" si="30"/>
        <v/>
      </c>
      <c r="M111" s="602">
        <f>IFERROR(ROUNDUP(K111/Datos_Avanzados!$C$113,0),0)</f>
        <v>0</v>
      </c>
      <c r="N111" s="455"/>
      <c r="O111" s="441" t="s">
        <v>12</v>
      </c>
      <c r="P111" s="455"/>
      <c r="Q111" s="474"/>
      <c r="R111" s="441" t="s">
        <v>12</v>
      </c>
      <c r="S111" s="441" t="s">
        <v>12</v>
      </c>
      <c r="T111" s="441" t="s">
        <v>12</v>
      </c>
      <c r="U111" s="474"/>
      <c r="V111" s="473">
        <f t="shared" si="31"/>
        <v>0</v>
      </c>
      <c r="W111" s="455"/>
      <c r="X111" s="441" t="s">
        <v>12</v>
      </c>
      <c r="Y111" s="474"/>
      <c r="Z111" s="466"/>
      <c r="AA111" s="466"/>
      <c r="AB111" s="466"/>
      <c r="AC111" s="579"/>
      <c r="AD111" s="582"/>
      <c r="AE111" s="582"/>
      <c r="AF111" s="582"/>
      <c r="AG111" s="582"/>
      <c r="AH111" s="605" t="str">
        <f t="shared" si="26"/>
        <v/>
      </c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T111" s="334">
        <f>IF(K111&gt;0,IF(Datos_Principales!$E$457=1,D111&amp;"-"&amp;F111,D111&amp;"-"&amp;E111&amp;"-"&amp;F111),0)</f>
        <v>0</v>
      </c>
      <c r="AU111" s="334">
        <f t="shared" si="32"/>
        <v>0</v>
      </c>
      <c r="AV111" s="334">
        <f t="shared" si="33"/>
        <v>0</v>
      </c>
      <c r="AW111" s="471">
        <f t="shared" si="34"/>
        <v>0</v>
      </c>
      <c r="AX111" s="471">
        <f t="shared" si="35"/>
        <v>0</v>
      </c>
      <c r="AY111" s="471">
        <f t="shared" si="36"/>
        <v>0</v>
      </c>
    </row>
    <row r="112" spans="1:51" s="334" customFormat="1" ht="20.100000000000001" customHeight="1" collapsed="1" x14ac:dyDescent="0.2">
      <c r="A112" s="324"/>
      <c r="B112" s="291">
        <f t="shared" si="24"/>
        <v>93</v>
      </c>
      <c r="C112" s="604">
        <f t="shared" si="24"/>
        <v>93</v>
      </c>
      <c r="D112" s="328" t="str">
        <f t="shared" si="27"/>
        <v>E1</v>
      </c>
      <c r="E112" s="327" t="str">
        <f t="shared" si="28"/>
        <v>P0</v>
      </c>
      <c r="F112" s="328" t="str">
        <f t="shared" si="28"/>
        <v>A</v>
      </c>
      <c r="G112" s="329">
        <f t="shared" si="25"/>
        <v>0</v>
      </c>
      <c r="H112" s="330"/>
      <c r="I112" s="586">
        <f t="shared" si="29"/>
        <v>0</v>
      </c>
      <c r="J112" s="347"/>
      <c r="K112" s="333"/>
      <c r="L112" s="475" t="str">
        <f t="shared" si="30"/>
        <v/>
      </c>
      <c r="M112" s="602">
        <f>IFERROR(ROUNDUP(K112/Datos_Avanzados!$C$113,0),0)</f>
        <v>0</v>
      </c>
      <c r="N112" s="455"/>
      <c r="O112" s="441" t="s">
        <v>12</v>
      </c>
      <c r="P112" s="455"/>
      <c r="Q112" s="474"/>
      <c r="R112" s="441" t="s">
        <v>12</v>
      </c>
      <c r="S112" s="441" t="s">
        <v>12</v>
      </c>
      <c r="T112" s="441" t="s">
        <v>12</v>
      </c>
      <c r="U112" s="474"/>
      <c r="V112" s="473">
        <f t="shared" si="31"/>
        <v>0</v>
      </c>
      <c r="W112" s="455"/>
      <c r="X112" s="441" t="s">
        <v>12</v>
      </c>
      <c r="Y112" s="474"/>
      <c r="Z112" s="466"/>
      <c r="AA112" s="466"/>
      <c r="AB112" s="466"/>
      <c r="AC112" s="579"/>
      <c r="AD112" s="582"/>
      <c r="AE112" s="582"/>
      <c r="AF112" s="582"/>
      <c r="AG112" s="582"/>
      <c r="AH112" s="605" t="str">
        <f t="shared" si="26"/>
        <v/>
      </c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T112" s="334">
        <f>IF(K112&gt;0,IF(Datos_Principales!$E$457=1,D112&amp;"-"&amp;F112,D112&amp;"-"&amp;E112&amp;"-"&amp;F112),0)</f>
        <v>0</v>
      </c>
      <c r="AU112" s="334">
        <f t="shared" si="32"/>
        <v>0</v>
      </c>
      <c r="AV112" s="334">
        <f t="shared" si="33"/>
        <v>0</v>
      </c>
      <c r="AW112" s="471">
        <f t="shared" si="34"/>
        <v>0</v>
      </c>
      <c r="AX112" s="471">
        <f t="shared" si="35"/>
        <v>0</v>
      </c>
      <c r="AY112" s="471">
        <f t="shared" si="36"/>
        <v>0</v>
      </c>
    </row>
    <row r="113" spans="1:51" s="334" customFormat="1" ht="20.100000000000001" customHeight="1" collapsed="1" x14ac:dyDescent="0.2">
      <c r="A113" s="324"/>
      <c r="B113" s="291">
        <f t="shared" si="24"/>
        <v>94</v>
      </c>
      <c r="C113" s="604">
        <f t="shared" si="24"/>
        <v>94</v>
      </c>
      <c r="D113" s="328" t="str">
        <f t="shared" si="27"/>
        <v>E1</v>
      </c>
      <c r="E113" s="327" t="str">
        <f t="shared" si="28"/>
        <v>P0</v>
      </c>
      <c r="F113" s="328" t="str">
        <f t="shared" si="28"/>
        <v>A</v>
      </c>
      <c r="G113" s="329">
        <f t="shared" si="25"/>
        <v>0</v>
      </c>
      <c r="H113" s="330"/>
      <c r="I113" s="586">
        <f t="shared" si="29"/>
        <v>0</v>
      </c>
      <c r="J113" s="347"/>
      <c r="K113" s="333"/>
      <c r="L113" s="475" t="str">
        <f t="shared" si="30"/>
        <v/>
      </c>
      <c r="M113" s="602">
        <f>IFERROR(ROUNDUP(K113/Datos_Avanzados!$C$113,0),0)</f>
        <v>0</v>
      </c>
      <c r="N113" s="455"/>
      <c r="O113" s="441" t="s">
        <v>12</v>
      </c>
      <c r="P113" s="455"/>
      <c r="Q113" s="474"/>
      <c r="R113" s="441" t="s">
        <v>12</v>
      </c>
      <c r="S113" s="441" t="s">
        <v>12</v>
      </c>
      <c r="T113" s="441" t="s">
        <v>12</v>
      </c>
      <c r="U113" s="474"/>
      <c r="V113" s="473">
        <f t="shared" si="31"/>
        <v>0</v>
      </c>
      <c r="W113" s="455"/>
      <c r="X113" s="441" t="s">
        <v>12</v>
      </c>
      <c r="Y113" s="474"/>
      <c r="Z113" s="466"/>
      <c r="AA113" s="466"/>
      <c r="AB113" s="466"/>
      <c r="AC113" s="579"/>
      <c r="AD113" s="582"/>
      <c r="AE113" s="582"/>
      <c r="AF113" s="582"/>
      <c r="AG113" s="582"/>
      <c r="AH113" s="605" t="str">
        <f t="shared" si="26"/>
        <v/>
      </c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T113" s="334">
        <f>IF(K113&gt;0,IF(Datos_Principales!$E$457=1,D113&amp;"-"&amp;F113,D113&amp;"-"&amp;E113&amp;"-"&amp;F113),0)</f>
        <v>0</v>
      </c>
      <c r="AU113" s="334">
        <f t="shared" si="32"/>
        <v>0</v>
      </c>
      <c r="AV113" s="334">
        <f t="shared" si="33"/>
        <v>0</v>
      </c>
      <c r="AW113" s="471">
        <f t="shared" si="34"/>
        <v>0</v>
      </c>
      <c r="AX113" s="471">
        <f t="shared" si="35"/>
        <v>0</v>
      </c>
      <c r="AY113" s="471">
        <f t="shared" si="36"/>
        <v>0</v>
      </c>
    </row>
    <row r="114" spans="1:51" s="334" customFormat="1" ht="20.100000000000001" customHeight="1" collapsed="1" x14ac:dyDescent="0.2">
      <c r="A114" s="324"/>
      <c r="B114" s="291">
        <f t="shared" si="24"/>
        <v>95</v>
      </c>
      <c r="C114" s="604">
        <f t="shared" si="24"/>
        <v>95</v>
      </c>
      <c r="D114" s="328" t="str">
        <f t="shared" si="27"/>
        <v>E1</v>
      </c>
      <c r="E114" s="327" t="str">
        <f t="shared" si="28"/>
        <v>P0</v>
      </c>
      <c r="F114" s="328" t="str">
        <f t="shared" si="28"/>
        <v>A</v>
      </c>
      <c r="G114" s="329">
        <f t="shared" si="25"/>
        <v>0</v>
      </c>
      <c r="H114" s="330"/>
      <c r="I114" s="586">
        <f t="shared" si="29"/>
        <v>0</v>
      </c>
      <c r="J114" s="347"/>
      <c r="K114" s="333"/>
      <c r="L114" s="475" t="str">
        <f t="shared" si="30"/>
        <v/>
      </c>
      <c r="M114" s="602">
        <f>IFERROR(ROUNDUP(K114/Datos_Avanzados!$C$113,0),0)</f>
        <v>0</v>
      </c>
      <c r="N114" s="455"/>
      <c r="O114" s="441" t="s">
        <v>12</v>
      </c>
      <c r="P114" s="455"/>
      <c r="Q114" s="474"/>
      <c r="R114" s="441" t="s">
        <v>12</v>
      </c>
      <c r="S114" s="441" t="s">
        <v>12</v>
      </c>
      <c r="T114" s="441" t="s">
        <v>12</v>
      </c>
      <c r="U114" s="474"/>
      <c r="V114" s="473">
        <f t="shared" si="31"/>
        <v>0</v>
      </c>
      <c r="W114" s="455"/>
      <c r="X114" s="441" t="s">
        <v>12</v>
      </c>
      <c r="Y114" s="474"/>
      <c r="Z114" s="466"/>
      <c r="AA114" s="466"/>
      <c r="AB114" s="466"/>
      <c r="AC114" s="579"/>
      <c r="AD114" s="582"/>
      <c r="AE114" s="582"/>
      <c r="AF114" s="582"/>
      <c r="AG114" s="582"/>
      <c r="AH114" s="605" t="str">
        <f t="shared" si="26"/>
        <v/>
      </c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T114" s="334">
        <f>IF(K114&gt;0,IF(Datos_Principales!$E$457=1,D114&amp;"-"&amp;F114,D114&amp;"-"&amp;E114&amp;"-"&amp;F114),0)</f>
        <v>0</v>
      </c>
      <c r="AU114" s="334">
        <f t="shared" si="32"/>
        <v>0</v>
      </c>
      <c r="AV114" s="334">
        <f t="shared" si="33"/>
        <v>0</v>
      </c>
      <c r="AW114" s="471">
        <f t="shared" si="34"/>
        <v>0</v>
      </c>
      <c r="AX114" s="471">
        <f t="shared" si="35"/>
        <v>0</v>
      </c>
      <c r="AY114" s="471">
        <f t="shared" si="36"/>
        <v>0</v>
      </c>
    </row>
    <row r="115" spans="1:51" s="334" customFormat="1" ht="20.100000000000001" customHeight="1" collapsed="1" x14ac:dyDescent="0.2">
      <c r="A115" s="324"/>
      <c r="B115" s="291">
        <f t="shared" si="24"/>
        <v>96</v>
      </c>
      <c r="C115" s="604">
        <f t="shared" si="24"/>
        <v>96</v>
      </c>
      <c r="D115" s="328" t="str">
        <f t="shared" si="27"/>
        <v>E1</v>
      </c>
      <c r="E115" s="327" t="str">
        <f t="shared" si="28"/>
        <v>P0</v>
      </c>
      <c r="F115" s="328" t="str">
        <f t="shared" si="28"/>
        <v>A</v>
      </c>
      <c r="G115" s="329">
        <f t="shared" si="25"/>
        <v>0</v>
      </c>
      <c r="H115" s="330"/>
      <c r="I115" s="586">
        <f t="shared" si="29"/>
        <v>0</v>
      </c>
      <c r="J115" s="347"/>
      <c r="K115" s="333"/>
      <c r="L115" s="475" t="str">
        <f t="shared" si="30"/>
        <v/>
      </c>
      <c r="M115" s="602">
        <f>IFERROR(ROUNDUP(K115/Datos_Avanzados!$C$113,0),0)</f>
        <v>0</v>
      </c>
      <c r="N115" s="455"/>
      <c r="O115" s="441" t="s">
        <v>12</v>
      </c>
      <c r="P115" s="455"/>
      <c r="Q115" s="474"/>
      <c r="R115" s="441" t="s">
        <v>12</v>
      </c>
      <c r="S115" s="441" t="s">
        <v>12</v>
      </c>
      <c r="T115" s="441" t="s">
        <v>12</v>
      </c>
      <c r="U115" s="474"/>
      <c r="V115" s="473">
        <f t="shared" si="31"/>
        <v>0</v>
      </c>
      <c r="W115" s="455"/>
      <c r="X115" s="441" t="s">
        <v>12</v>
      </c>
      <c r="Y115" s="474"/>
      <c r="Z115" s="466"/>
      <c r="AA115" s="466"/>
      <c r="AB115" s="466"/>
      <c r="AC115" s="579"/>
      <c r="AD115" s="582"/>
      <c r="AE115" s="582"/>
      <c r="AF115" s="582"/>
      <c r="AG115" s="582"/>
      <c r="AH115" s="605" t="str">
        <f t="shared" si="26"/>
        <v/>
      </c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T115" s="334">
        <f>IF(K115&gt;0,IF(Datos_Principales!$E$457=1,D115&amp;"-"&amp;F115,D115&amp;"-"&amp;E115&amp;"-"&amp;F115),0)</f>
        <v>0</v>
      </c>
      <c r="AU115" s="334">
        <f t="shared" si="32"/>
        <v>0</v>
      </c>
      <c r="AV115" s="334">
        <f t="shared" si="33"/>
        <v>0</v>
      </c>
      <c r="AW115" s="471">
        <f t="shared" si="34"/>
        <v>0</v>
      </c>
      <c r="AX115" s="471">
        <f t="shared" si="35"/>
        <v>0</v>
      </c>
      <c r="AY115" s="471">
        <f t="shared" si="36"/>
        <v>0</v>
      </c>
    </row>
    <row r="116" spans="1:51" s="334" customFormat="1" ht="20.100000000000001" customHeight="1" collapsed="1" x14ac:dyDescent="0.2">
      <c r="A116" s="324"/>
      <c r="B116" s="291">
        <f t="shared" si="24"/>
        <v>97</v>
      </c>
      <c r="C116" s="604">
        <f t="shared" si="24"/>
        <v>97</v>
      </c>
      <c r="D116" s="328" t="str">
        <f t="shared" si="27"/>
        <v>E1</v>
      </c>
      <c r="E116" s="327" t="str">
        <f t="shared" si="28"/>
        <v>P0</v>
      </c>
      <c r="F116" s="328" t="str">
        <f t="shared" si="28"/>
        <v>A</v>
      </c>
      <c r="G116" s="329">
        <f t="shared" si="25"/>
        <v>0</v>
      </c>
      <c r="H116" s="330"/>
      <c r="I116" s="586">
        <f t="shared" si="29"/>
        <v>0</v>
      </c>
      <c r="J116" s="347"/>
      <c r="K116" s="333"/>
      <c r="L116" s="475" t="str">
        <f t="shared" si="30"/>
        <v/>
      </c>
      <c r="M116" s="602">
        <f>IFERROR(ROUNDUP(K116/Datos_Avanzados!$C$113,0),0)</f>
        <v>0</v>
      </c>
      <c r="N116" s="455"/>
      <c r="O116" s="441" t="s">
        <v>12</v>
      </c>
      <c r="P116" s="455"/>
      <c r="Q116" s="474"/>
      <c r="R116" s="441" t="s">
        <v>12</v>
      </c>
      <c r="S116" s="441" t="s">
        <v>12</v>
      </c>
      <c r="T116" s="441" t="s">
        <v>12</v>
      </c>
      <c r="U116" s="474"/>
      <c r="V116" s="473">
        <f t="shared" si="31"/>
        <v>0</v>
      </c>
      <c r="W116" s="455"/>
      <c r="X116" s="441" t="s">
        <v>12</v>
      </c>
      <c r="Y116" s="474"/>
      <c r="Z116" s="466"/>
      <c r="AA116" s="466"/>
      <c r="AB116" s="466"/>
      <c r="AC116" s="579"/>
      <c r="AD116" s="582"/>
      <c r="AE116" s="582"/>
      <c r="AF116" s="582"/>
      <c r="AG116" s="582"/>
      <c r="AH116" s="605" t="str">
        <f t="shared" si="26"/>
        <v/>
      </c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T116" s="334">
        <f>IF(K116&gt;0,IF(Datos_Principales!$E$457=1,D116&amp;"-"&amp;F116,D116&amp;"-"&amp;E116&amp;"-"&amp;F116),0)</f>
        <v>0</v>
      </c>
      <c r="AU116" s="334">
        <f t="shared" si="32"/>
        <v>0</v>
      </c>
      <c r="AV116" s="334">
        <f t="shared" si="33"/>
        <v>0</v>
      </c>
      <c r="AW116" s="471">
        <f t="shared" si="34"/>
        <v>0</v>
      </c>
      <c r="AX116" s="471">
        <f t="shared" si="35"/>
        <v>0</v>
      </c>
      <c r="AY116" s="471">
        <f t="shared" si="36"/>
        <v>0</v>
      </c>
    </row>
    <row r="117" spans="1:51" s="334" customFormat="1" ht="20.100000000000001" customHeight="1" collapsed="1" x14ac:dyDescent="0.2">
      <c r="A117" s="324"/>
      <c r="B117" s="291">
        <f t="shared" si="24"/>
        <v>98</v>
      </c>
      <c r="C117" s="604">
        <f t="shared" si="24"/>
        <v>98</v>
      </c>
      <c r="D117" s="328" t="str">
        <f t="shared" si="27"/>
        <v>E1</v>
      </c>
      <c r="E117" s="327" t="str">
        <f t="shared" si="28"/>
        <v>P0</v>
      </c>
      <c r="F117" s="328" t="str">
        <f t="shared" si="28"/>
        <v>A</v>
      </c>
      <c r="G117" s="329">
        <f t="shared" si="25"/>
        <v>0</v>
      </c>
      <c r="H117" s="330"/>
      <c r="I117" s="586">
        <f t="shared" si="29"/>
        <v>0</v>
      </c>
      <c r="J117" s="347"/>
      <c r="K117" s="333"/>
      <c r="L117" s="475" t="str">
        <f t="shared" si="30"/>
        <v/>
      </c>
      <c r="M117" s="602">
        <f>IFERROR(ROUNDUP(K117/Datos_Avanzados!$C$113,0),0)</f>
        <v>0</v>
      </c>
      <c r="N117" s="455"/>
      <c r="O117" s="441" t="s">
        <v>12</v>
      </c>
      <c r="P117" s="455"/>
      <c r="Q117" s="474"/>
      <c r="R117" s="441" t="s">
        <v>12</v>
      </c>
      <c r="S117" s="441" t="s">
        <v>12</v>
      </c>
      <c r="T117" s="441" t="s">
        <v>12</v>
      </c>
      <c r="U117" s="474"/>
      <c r="V117" s="473">
        <f t="shared" si="31"/>
        <v>0</v>
      </c>
      <c r="W117" s="455"/>
      <c r="X117" s="441" t="s">
        <v>12</v>
      </c>
      <c r="Y117" s="474"/>
      <c r="Z117" s="466"/>
      <c r="AA117" s="466"/>
      <c r="AB117" s="466"/>
      <c r="AC117" s="579"/>
      <c r="AD117" s="582"/>
      <c r="AE117" s="582"/>
      <c r="AF117" s="582"/>
      <c r="AG117" s="582"/>
      <c r="AH117" s="605" t="str">
        <f t="shared" si="26"/>
        <v/>
      </c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T117" s="334">
        <f>IF(K117&gt;0,IF(Datos_Principales!$E$457=1,D117&amp;"-"&amp;F117,D117&amp;"-"&amp;E117&amp;"-"&amp;F117),0)</f>
        <v>0</v>
      </c>
      <c r="AU117" s="334">
        <f t="shared" si="32"/>
        <v>0</v>
      </c>
      <c r="AV117" s="334">
        <f t="shared" si="33"/>
        <v>0</v>
      </c>
      <c r="AW117" s="471">
        <f t="shared" si="34"/>
        <v>0</v>
      </c>
      <c r="AX117" s="471">
        <f t="shared" si="35"/>
        <v>0</v>
      </c>
      <c r="AY117" s="471">
        <f t="shared" si="36"/>
        <v>0</v>
      </c>
    </row>
    <row r="118" spans="1:51" s="334" customFormat="1" ht="20.100000000000001" customHeight="1" collapsed="1" x14ac:dyDescent="0.2">
      <c r="A118" s="324"/>
      <c r="B118" s="291">
        <f t="shared" si="24"/>
        <v>99</v>
      </c>
      <c r="C118" s="604">
        <f t="shared" si="24"/>
        <v>99</v>
      </c>
      <c r="D118" s="328" t="str">
        <f t="shared" si="27"/>
        <v>E1</v>
      </c>
      <c r="E118" s="327" t="str">
        <f t="shared" si="28"/>
        <v>P0</v>
      </c>
      <c r="F118" s="328" t="str">
        <f t="shared" si="28"/>
        <v>A</v>
      </c>
      <c r="G118" s="329">
        <f t="shared" si="25"/>
        <v>0</v>
      </c>
      <c r="H118" s="330"/>
      <c r="I118" s="586">
        <f t="shared" si="29"/>
        <v>0</v>
      </c>
      <c r="J118" s="347"/>
      <c r="K118" s="333"/>
      <c r="L118" s="475" t="str">
        <f t="shared" si="30"/>
        <v/>
      </c>
      <c r="M118" s="602">
        <f>IFERROR(ROUNDUP(K118/Datos_Avanzados!$C$113,0),0)</f>
        <v>0</v>
      </c>
      <c r="N118" s="455"/>
      <c r="O118" s="441" t="s">
        <v>12</v>
      </c>
      <c r="P118" s="455"/>
      <c r="Q118" s="474"/>
      <c r="R118" s="441" t="s">
        <v>12</v>
      </c>
      <c r="S118" s="441" t="s">
        <v>12</v>
      </c>
      <c r="T118" s="441" t="s">
        <v>12</v>
      </c>
      <c r="U118" s="474"/>
      <c r="V118" s="473">
        <f t="shared" si="31"/>
        <v>0</v>
      </c>
      <c r="W118" s="455"/>
      <c r="X118" s="441" t="s">
        <v>12</v>
      </c>
      <c r="Y118" s="474"/>
      <c r="Z118" s="466"/>
      <c r="AA118" s="466"/>
      <c r="AB118" s="466"/>
      <c r="AC118" s="579"/>
      <c r="AD118" s="582"/>
      <c r="AE118" s="582"/>
      <c r="AF118" s="582"/>
      <c r="AG118" s="582"/>
      <c r="AH118" s="605" t="str">
        <f t="shared" si="26"/>
        <v/>
      </c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T118" s="334">
        <f>IF(K118&gt;0,IF(Datos_Principales!$E$457=1,D118&amp;"-"&amp;F118,D118&amp;"-"&amp;E118&amp;"-"&amp;F118),0)</f>
        <v>0</v>
      </c>
      <c r="AU118" s="334">
        <f t="shared" si="32"/>
        <v>0</v>
      </c>
      <c r="AV118" s="334">
        <f t="shared" si="33"/>
        <v>0</v>
      </c>
      <c r="AW118" s="471">
        <f t="shared" si="34"/>
        <v>0</v>
      </c>
      <c r="AX118" s="471">
        <f t="shared" si="35"/>
        <v>0</v>
      </c>
      <c r="AY118" s="471">
        <f t="shared" si="36"/>
        <v>0</v>
      </c>
    </row>
    <row r="119" spans="1:51" s="334" customFormat="1" ht="20.100000000000001" customHeight="1" collapsed="1" x14ac:dyDescent="0.2">
      <c r="A119" s="324"/>
      <c r="B119" s="291">
        <f t="shared" si="24"/>
        <v>100</v>
      </c>
      <c r="C119" s="604">
        <f t="shared" si="24"/>
        <v>100</v>
      </c>
      <c r="D119" s="328" t="str">
        <f t="shared" si="27"/>
        <v>E1</v>
      </c>
      <c r="E119" s="327" t="str">
        <f t="shared" si="28"/>
        <v>P0</v>
      </c>
      <c r="F119" s="328" t="str">
        <f t="shared" si="28"/>
        <v>A</v>
      </c>
      <c r="G119" s="329">
        <f t="shared" si="25"/>
        <v>0</v>
      </c>
      <c r="H119" s="330"/>
      <c r="I119" s="586">
        <f t="shared" si="29"/>
        <v>0</v>
      </c>
      <c r="J119" s="347"/>
      <c r="K119" s="333"/>
      <c r="L119" s="475" t="str">
        <f t="shared" si="30"/>
        <v/>
      </c>
      <c r="M119" s="602">
        <f>IFERROR(ROUNDUP(K119/Datos_Avanzados!$C$113,0),0)</f>
        <v>0</v>
      </c>
      <c r="N119" s="455"/>
      <c r="O119" s="441" t="s">
        <v>12</v>
      </c>
      <c r="P119" s="455"/>
      <c r="Q119" s="474"/>
      <c r="R119" s="441" t="s">
        <v>12</v>
      </c>
      <c r="S119" s="441" t="s">
        <v>12</v>
      </c>
      <c r="T119" s="441" t="s">
        <v>12</v>
      </c>
      <c r="U119" s="474"/>
      <c r="V119" s="473">
        <f t="shared" si="31"/>
        <v>0</v>
      </c>
      <c r="W119" s="455"/>
      <c r="X119" s="441" t="s">
        <v>12</v>
      </c>
      <c r="Y119" s="474"/>
      <c r="Z119" s="466"/>
      <c r="AA119" s="466"/>
      <c r="AB119" s="466"/>
      <c r="AC119" s="579"/>
      <c r="AD119" s="582"/>
      <c r="AE119" s="582"/>
      <c r="AF119" s="582"/>
      <c r="AG119" s="582"/>
      <c r="AH119" s="605" t="str">
        <f t="shared" si="26"/>
        <v/>
      </c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T119" s="334">
        <f>IF(K119&gt;0,IF(Datos_Principales!$E$457=1,D119&amp;"-"&amp;F119,D119&amp;"-"&amp;E119&amp;"-"&amp;F119),0)</f>
        <v>0</v>
      </c>
      <c r="AU119" s="334">
        <f t="shared" si="32"/>
        <v>0</v>
      </c>
      <c r="AV119" s="334">
        <f t="shared" si="33"/>
        <v>0</v>
      </c>
      <c r="AW119" s="471">
        <f t="shared" si="34"/>
        <v>0</v>
      </c>
      <c r="AX119" s="471">
        <f t="shared" si="35"/>
        <v>0</v>
      </c>
      <c r="AY119" s="471">
        <f t="shared" si="36"/>
        <v>0</v>
      </c>
    </row>
    <row r="120" spans="1:51" s="334" customFormat="1" ht="20.100000000000001" customHeight="1" collapsed="1" x14ac:dyDescent="0.2">
      <c r="A120" s="324"/>
      <c r="B120" s="291">
        <f t="shared" si="24"/>
        <v>101</v>
      </c>
      <c r="C120" s="604">
        <f t="shared" si="24"/>
        <v>101</v>
      </c>
      <c r="D120" s="328" t="str">
        <f t="shared" si="27"/>
        <v>E1</v>
      </c>
      <c r="E120" s="327" t="str">
        <f t="shared" si="28"/>
        <v>P0</v>
      </c>
      <c r="F120" s="328" t="str">
        <f t="shared" si="28"/>
        <v>A</v>
      </c>
      <c r="G120" s="329">
        <f t="shared" si="25"/>
        <v>0</v>
      </c>
      <c r="H120" s="330"/>
      <c r="I120" s="586">
        <f t="shared" si="29"/>
        <v>0</v>
      </c>
      <c r="J120" s="347"/>
      <c r="K120" s="333"/>
      <c r="L120" s="475" t="str">
        <f t="shared" si="30"/>
        <v/>
      </c>
      <c r="M120" s="602">
        <f>IFERROR(ROUNDUP(K120/Datos_Avanzados!$C$113,0),0)</f>
        <v>0</v>
      </c>
      <c r="N120" s="455"/>
      <c r="O120" s="441" t="s">
        <v>12</v>
      </c>
      <c r="P120" s="455"/>
      <c r="Q120" s="474"/>
      <c r="R120" s="441" t="s">
        <v>12</v>
      </c>
      <c r="S120" s="441" t="s">
        <v>12</v>
      </c>
      <c r="T120" s="441" t="s">
        <v>12</v>
      </c>
      <c r="U120" s="474"/>
      <c r="V120" s="473">
        <f t="shared" si="31"/>
        <v>0</v>
      </c>
      <c r="W120" s="455"/>
      <c r="X120" s="441" t="s">
        <v>12</v>
      </c>
      <c r="Y120" s="474"/>
      <c r="Z120" s="466"/>
      <c r="AA120" s="466"/>
      <c r="AB120" s="466"/>
      <c r="AC120" s="579"/>
      <c r="AD120" s="582"/>
      <c r="AE120" s="582"/>
      <c r="AF120" s="582"/>
      <c r="AG120" s="582"/>
      <c r="AH120" s="605" t="str">
        <f t="shared" si="26"/>
        <v/>
      </c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T120" s="334">
        <f>IF(K120&gt;0,IF(Datos_Principales!$E$457=1,D120&amp;"-"&amp;F120,D120&amp;"-"&amp;E120&amp;"-"&amp;F120),0)</f>
        <v>0</v>
      </c>
      <c r="AU120" s="334">
        <f t="shared" si="32"/>
        <v>0</v>
      </c>
      <c r="AV120" s="334">
        <f t="shared" si="33"/>
        <v>0</v>
      </c>
      <c r="AW120" s="471">
        <f t="shared" si="34"/>
        <v>0</v>
      </c>
      <c r="AX120" s="471">
        <f t="shared" si="35"/>
        <v>0</v>
      </c>
      <c r="AY120" s="471">
        <f t="shared" si="36"/>
        <v>0</v>
      </c>
    </row>
    <row r="121" spans="1:51" s="334" customFormat="1" ht="20.100000000000001" customHeight="1" collapsed="1" x14ac:dyDescent="0.2">
      <c r="A121" s="324"/>
      <c r="B121" s="291">
        <f t="shared" si="24"/>
        <v>102</v>
      </c>
      <c r="C121" s="604">
        <f t="shared" si="24"/>
        <v>102</v>
      </c>
      <c r="D121" s="328" t="str">
        <f t="shared" si="27"/>
        <v>E1</v>
      </c>
      <c r="E121" s="327" t="str">
        <f t="shared" si="28"/>
        <v>P0</v>
      </c>
      <c r="F121" s="328" t="str">
        <f t="shared" si="28"/>
        <v>A</v>
      </c>
      <c r="G121" s="329">
        <f t="shared" si="25"/>
        <v>0</v>
      </c>
      <c r="H121" s="330"/>
      <c r="I121" s="586">
        <f t="shared" si="29"/>
        <v>0</v>
      </c>
      <c r="J121" s="347"/>
      <c r="K121" s="333"/>
      <c r="L121" s="475" t="str">
        <f t="shared" si="30"/>
        <v/>
      </c>
      <c r="M121" s="602">
        <f>IFERROR(ROUNDUP(K121/Datos_Avanzados!$C$113,0),0)</f>
        <v>0</v>
      </c>
      <c r="N121" s="455"/>
      <c r="O121" s="441" t="s">
        <v>12</v>
      </c>
      <c r="P121" s="455"/>
      <c r="Q121" s="474"/>
      <c r="R121" s="441" t="s">
        <v>12</v>
      </c>
      <c r="S121" s="441" t="s">
        <v>12</v>
      </c>
      <c r="T121" s="441" t="s">
        <v>12</v>
      </c>
      <c r="U121" s="474"/>
      <c r="V121" s="473">
        <f t="shared" si="31"/>
        <v>0</v>
      </c>
      <c r="W121" s="455"/>
      <c r="X121" s="441" t="s">
        <v>12</v>
      </c>
      <c r="Y121" s="474"/>
      <c r="Z121" s="466"/>
      <c r="AA121" s="466"/>
      <c r="AB121" s="466"/>
      <c r="AC121" s="579"/>
      <c r="AD121" s="582"/>
      <c r="AE121" s="582"/>
      <c r="AF121" s="582"/>
      <c r="AG121" s="582"/>
      <c r="AH121" s="605" t="str">
        <f t="shared" si="26"/>
        <v/>
      </c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T121" s="334">
        <f>IF(K121&gt;0,IF(Datos_Principales!$E$457=1,D121&amp;"-"&amp;F121,D121&amp;"-"&amp;E121&amp;"-"&amp;F121),0)</f>
        <v>0</v>
      </c>
      <c r="AU121" s="334">
        <f t="shared" si="32"/>
        <v>0</v>
      </c>
      <c r="AV121" s="334">
        <f t="shared" si="33"/>
        <v>0</v>
      </c>
      <c r="AW121" s="471">
        <f t="shared" si="34"/>
        <v>0</v>
      </c>
      <c r="AX121" s="471">
        <f t="shared" si="35"/>
        <v>0</v>
      </c>
      <c r="AY121" s="471">
        <f t="shared" si="36"/>
        <v>0</v>
      </c>
    </row>
    <row r="122" spans="1:51" s="334" customFormat="1" ht="20.100000000000001" customHeight="1" collapsed="1" x14ac:dyDescent="0.2">
      <c r="A122" s="324"/>
      <c r="B122" s="291">
        <f t="shared" si="24"/>
        <v>103</v>
      </c>
      <c r="C122" s="604">
        <f t="shared" si="24"/>
        <v>103</v>
      </c>
      <c r="D122" s="328" t="str">
        <f t="shared" si="27"/>
        <v>E1</v>
      </c>
      <c r="E122" s="327" t="str">
        <f t="shared" si="28"/>
        <v>P0</v>
      </c>
      <c r="F122" s="328" t="str">
        <f t="shared" si="28"/>
        <v>A</v>
      </c>
      <c r="G122" s="329">
        <f t="shared" si="25"/>
        <v>0</v>
      </c>
      <c r="H122" s="330"/>
      <c r="I122" s="586">
        <f t="shared" si="29"/>
        <v>0</v>
      </c>
      <c r="J122" s="347"/>
      <c r="K122" s="333"/>
      <c r="L122" s="475" t="str">
        <f t="shared" si="30"/>
        <v/>
      </c>
      <c r="M122" s="602">
        <f>IFERROR(ROUNDUP(K122/Datos_Avanzados!$C$113,0),0)</f>
        <v>0</v>
      </c>
      <c r="N122" s="455"/>
      <c r="O122" s="441" t="s">
        <v>12</v>
      </c>
      <c r="P122" s="455"/>
      <c r="Q122" s="474"/>
      <c r="R122" s="441" t="s">
        <v>12</v>
      </c>
      <c r="S122" s="441" t="s">
        <v>12</v>
      </c>
      <c r="T122" s="441" t="s">
        <v>12</v>
      </c>
      <c r="U122" s="474"/>
      <c r="V122" s="473">
        <f t="shared" si="31"/>
        <v>0</v>
      </c>
      <c r="W122" s="455"/>
      <c r="X122" s="441" t="s">
        <v>12</v>
      </c>
      <c r="Y122" s="474"/>
      <c r="Z122" s="466"/>
      <c r="AA122" s="466"/>
      <c r="AB122" s="466"/>
      <c r="AC122" s="579"/>
      <c r="AD122" s="582"/>
      <c r="AE122" s="582"/>
      <c r="AF122" s="582"/>
      <c r="AG122" s="582"/>
      <c r="AH122" s="605" t="str">
        <f t="shared" si="26"/>
        <v/>
      </c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T122" s="334">
        <f>IF(K122&gt;0,IF(Datos_Principales!$E$457=1,D122&amp;"-"&amp;F122,D122&amp;"-"&amp;E122&amp;"-"&amp;F122),0)</f>
        <v>0</v>
      </c>
      <c r="AU122" s="334">
        <f t="shared" si="32"/>
        <v>0</v>
      </c>
      <c r="AV122" s="334">
        <f t="shared" si="33"/>
        <v>0</v>
      </c>
      <c r="AW122" s="471">
        <f t="shared" si="34"/>
        <v>0</v>
      </c>
      <c r="AX122" s="471">
        <f t="shared" si="35"/>
        <v>0</v>
      </c>
      <c r="AY122" s="471">
        <f t="shared" si="36"/>
        <v>0</v>
      </c>
    </row>
    <row r="123" spans="1:51" s="334" customFormat="1" ht="20.100000000000001" customHeight="1" collapsed="1" x14ac:dyDescent="0.2">
      <c r="A123" s="324"/>
      <c r="B123" s="291">
        <f t="shared" si="24"/>
        <v>104</v>
      </c>
      <c r="C123" s="604">
        <f t="shared" si="24"/>
        <v>104</v>
      </c>
      <c r="D123" s="328" t="str">
        <f t="shared" si="27"/>
        <v>E1</v>
      </c>
      <c r="E123" s="327" t="str">
        <f t="shared" si="28"/>
        <v>P0</v>
      </c>
      <c r="F123" s="328" t="str">
        <f t="shared" si="28"/>
        <v>A</v>
      </c>
      <c r="G123" s="329">
        <f t="shared" si="25"/>
        <v>0</v>
      </c>
      <c r="H123" s="330"/>
      <c r="I123" s="586">
        <f t="shared" si="29"/>
        <v>0</v>
      </c>
      <c r="J123" s="347"/>
      <c r="K123" s="333"/>
      <c r="L123" s="475" t="str">
        <f t="shared" si="30"/>
        <v/>
      </c>
      <c r="M123" s="602">
        <f>IFERROR(ROUNDUP(K123/Datos_Avanzados!$C$113,0),0)</f>
        <v>0</v>
      </c>
      <c r="N123" s="455"/>
      <c r="O123" s="441" t="s">
        <v>12</v>
      </c>
      <c r="P123" s="455"/>
      <c r="Q123" s="474"/>
      <c r="R123" s="441" t="s">
        <v>12</v>
      </c>
      <c r="S123" s="441" t="s">
        <v>12</v>
      </c>
      <c r="T123" s="441" t="s">
        <v>12</v>
      </c>
      <c r="U123" s="474"/>
      <c r="V123" s="473">
        <f t="shared" si="31"/>
        <v>0</v>
      </c>
      <c r="W123" s="455"/>
      <c r="X123" s="441" t="s">
        <v>12</v>
      </c>
      <c r="Y123" s="474"/>
      <c r="Z123" s="466"/>
      <c r="AA123" s="466"/>
      <c r="AB123" s="466"/>
      <c r="AC123" s="579"/>
      <c r="AD123" s="582"/>
      <c r="AE123" s="582"/>
      <c r="AF123" s="582"/>
      <c r="AG123" s="582"/>
      <c r="AH123" s="605" t="str">
        <f t="shared" si="26"/>
        <v/>
      </c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T123" s="334">
        <f>IF(K123&gt;0,IF(Datos_Principales!$E$457=1,D123&amp;"-"&amp;F123,D123&amp;"-"&amp;E123&amp;"-"&amp;F123),0)</f>
        <v>0</v>
      </c>
      <c r="AU123" s="334">
        <f t="shared" si="32"/>
        <v>0</v>
      </c>
      <c r="AV123" s="334">
        <f t="shared" si="33"/>
        <v>0</v>
      </c>
      <c r="AW123" s="471">
        <f t="shared" si="34"/>
        <v>0</v>
      </c>
      <c r="AX123" s="471">
        <f t="shared" si="35"/>
        <v>0</v>
      </c>
      <c r="AY123" s="471">
        <f t="shared" si="36"/>
        <v>0</v>
      </c>
    </row>
    <row r="124" spans="1:51" s="334" customFormat="1" ht="20.100000000000001" customHeight="1" collapsed="1" x14ac:dyDescent="0.2">
      <c r="A124" s="324"/>
      <c r="B124" s="291">
        <f t="shared" si="24"/>
        <v>105</v>
      </c>
      <c r="C124" s="604">
        <f t="shared" si="24"/>
        <v>105</v>
      </c>
      <c r="D124" s="328" t="str">
        <f t="shared" si="27"/>
        <v>E1</v>
      </c>
      <c r="E124" s="327" t="str">
        <f t="shared" si="28"/>
        <v>P0</v>
      </c>
      <c r="F124" s="328" t="str">
        <f t="shared" si="28"/>
        <v>A</v>
      </c>
      <c r="G124" s="329">
        <f t="shared" si="25"/>
        <v>0</v>
      </c>
      <c r="H124" s="330"/>
      <c r="I124" s="586">
        <f t="shared" si="29"/>
        <v>0</v>
      </c>
      <c r="J124" s="347"/>
      <c r="K124" s="333"/>
      <c r="L124" s="475" t="str">
        <f t="shared" si="30"/>
        <v/>
      </c>
      <c r="M124" s="602">
        <f>IFERROR(ROUNDUP(K124/Datos_Avanzados!$C$113,0),0)</f>
        <v>0</v>
      </c>
      <c r="N124" s="455"/>
      <c r="O124" s="441" t="s">
        <v>12</v>
      </c>
      <c r="P124" s="455"/>
      <c r="Q124" s="474"/>
      <c r="R124" s="441" t="s">
        <v>12</v>
      </c>
      <c r="S124" s="441" t="s">
        <v>12</v>
      </c>
      <c r="T124" s="441" t="s">
        <v>12</v>
      </c>
      <c r="U124" s="474"/>
      <c r="V124" s="473">
        <f t="shared" si="31"/>
        <v>0</v>
      </c>
      <c r="W124" s="455"/>
      <c r="X124" s="441" t="s">
        <v>12</v>
      </c>
      <c r="Y124" s="474"/>
      <c r="Z124" s="466"/>
      <c r="AA124" s="466"/>
      <c r="AB124" s="466"/>
      <c r="AC124" s="579"/>
      <c r="AD124" s="582"/>
      <c r="AE124" s="582"/>
      <c r="AF124" s="582"/>
      <c r="AG124" s="582"/>
      <c r="AH124" s="605" t="str">
        <f t="shared" si="26"/>
        <v/>
      </c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T124" s="334">
        <f>IF(K124&gt;0,IF(Datos_Principales!$E$457=1,D124&amp;"-"&amp;F124,D124&amp;"-"&amp;E124&amp;"-"&amp;F124),0)</f>
        <v>0</v>
      </c>
      <c r="AU124" s="334">
        <f t="shared" si="32"/>
        <v>0</v>
      </c>
      <c r="AV124" s="334">
        <f t="shared" si="33"/>
        <v>0</v>
      </c>
      <c r="AW124" s="471">
        <f t="shared" si="34"/>
        <v>0</v>
      </c>
      <c r="AX124" s="471">
        <f t="shared" si="35"/>
        <v>0</v>
      </c>
      <c r="AY124" s="471">
        <f t="shared" si="36"/>
        <v>0</v>
      </c>
    </row>
    <row r="125" spans="1:51" s="334" customFormat="1" ht="20.100000000000001" customHeight="1" collapsed="1" x14ac:dyDescent="0.2">
      <c r="A125" s="324"/>
      <c r="B125" s="291">
        <f t="shared" si="24"/>
        <v>106</v>
      </c>
      <c r="C125" s="604">
        <f t="shared" si="24"/>
        <v>106</v>
      </c>
      <c r="D125" s="328" t="str">
        <f t="shared" si="27"/>
        <v>E1</v>
      </c>
      <c r="E125" s="327" t="str">
        <f t="shared" si="28"/>
        <v>P0</v>
      </c>
      <c r="F125" s="328" t="str">
        <f t="shared" si="28"/>
        <v>A</v>
      </c>
      <c r="G125" s="329">
        <f t="shared" si="25"/>
        <v>0</v>
      </c>
      <c r="H125" s="330"/>
      <c r="I125" s="586">
        <f t="shared" si="29"/>
        <v>0</v>
      </c>
      <c r="J125" s="347"/>
      <c r="K125" s="333"/>
      <c r="L125" s="475" t="str">
        <f t="shared" si="30"/>
        <v/>
      </c>
      <c r="M125" s="602">
        <f>IFERROR(ROUNDUP(K125/Datos_Avanzados!$C$113,0),0)</f>
        <v>0</v>
      </c>
      <c r="N125" s="455"/>
      <c r="O125" s="441" t="s">
        <v>12</v>
      </c>
      <c r="P125" s="455"/>
      <c r="Q125" s="474"/>
      <c r="R125" s="441" t="s">
        <v>12</v>
      </c>
      <c r="S125" s="441" t="s">
        <v>12</v>
      </c>
      <c r="T125" s="441" t="s">
        <v>12</v>
      </c>
      <c r="U125" s="474"/>
      <c r="V125" s="473">
        <f t="shared" si="31"/>
        <v>0</v>
      </c>
      <c r="W125" s="455"/>
      <c r="X125" s="441" t="s">
        <v>12</v>
      </c>
      <c r="Y125" s="474"/>
      <c r="Z125" s="466"/>
      <c r="AA125" s="466"/>
      <c r="AB125" s="466"/>
      <c r="AC125" s="579"/>
      <c r="AD125" s="582"/>
      <c r="AE125" s="582"/>
      <c r="AF125" s="582"/>
      <c r="AG125" s="582"/>
      <c r="AH125" s="605" t="str">
        <f t="shared" si="26"/>
        <v/>
      </c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T125" s="334">
        <f>IF(K125&gt;0,IF(Datos_Principales!$E$457=1,D125&amp;"-"&amp;F125,D125&amp;"-"&amp;E125&amp;"-"&amp;F125),0)</f>
        <v>0</v>
      </c>
      <c r="AU125" s="334">
        <f t="shared" si="32"/>
        <v>0</v>
      </c>
      <c r="AV125" s="334">
        <f t="shared" si="33"/>
        <v>0</v>
      </c>
      <c r="AW125" s="471">
        <f t="shared" si="34"/>
        <v>0</v>
      </c>
      <c r="AX125" s="471">
        <f t="shared" si="35"/>
        <v>0</v>
      </c>
      <c r="AY125" s="471">
        <f t="shared" si="36"/>
        <v>0</v>
      </c>
    </row>
    <row r="126" spans="1:51" s="334" customFormat="1" ht="20.100000000000001" customHeight="1" collapsed="1" x14ac:dyDescent="0.2">
      <c r="A126" s="324"/>
      <c r="B126" s="291">
        <f t="shared" si="24"/>
        <v>107</v>
      </c>
      <c r="C126" s="604">
        <f t="shared" si="24"/>
        <v>107</v>
      </c>
      <c r="D126" s="328" t="str">
        <f t="shared" si="27"/>
        <v>E1</v>
      </c>
      <c r="E126" s="327" t="str">
        <f t="shared" si="28"/>
        <v>P0</v>
      </c>
      <c r="F126" s="328" t="str">
        <f t="shared" si="28"/>
        <v>A</v>
      </c>
      <c r="G126" s="329">
        <f t="shared" si="25"/>
        <v>0</v>
      </c>
      <c r="H126" s="330"/>
      <c r="I126" s="586">
        <f t="shared" si="29"/>
        <v>0</v>
      </c>
      <c r="J126" s="347"/>
      <c r="K126" s="333"/>
      <c r="L126" s="475" t="str">
        <f t="shared" si="30"/>
        <v/>
      </c>
      <c r="M126" s="602">
        <f>IFERROR(ROUNDUP(K126/Datos_Avanzados!$C$113,0),0)</f>
        <v>0</v>
      </c>
      <c r="N126" s="455"/>
      <c r="O126" s="441" t="s">
        <v>12</v>
      </c>
      <c r="P126" s="455"/>
      <c r="Q126" s="474"/>
      <c r="R126" s="441" t="s">
        <v>12</v>
      </c>
      <c r="S126" s="441" t="s">
        <v>12</v>
      </c>
      <c r="T126" s="441" t="s">
        <v>12</v>
      </c>
      <c r="U126" s="474"/>
      <c r="V126" s="473">
        <f t="shared" si="31"/>
        <v>0</v>
      </c>
      <c r="W126" s="455"/>
      <c r="X126" s="441" t="s">
        <v>12</v>
      </c>
      <c r="Y126" s="474"/>
      <c r="Z126" s="466"/>
      <c r="AA126" s="466"/>
      <c r="AB126" s="466"/>
      <c r="AC126" s="579"/>
      <c r="AD126" s="582"/>
      <c r="AE126" s="582"/>
      <c r="AF126" s="582"/>
      <c r="AG126" s="582"/>
      <c r="AH126" s="605" t="str">
        <f t="shared" si="26"/>
        <v/>
      </c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T126" s="334">
        <f>IF(K126&gt;0,IF(Datos_Principales!$E$457=1,D126&amp;"-"&amp;F126,D126&amp;"-"&amp;E126&amp;"-"&amp;F126),0)</f>
        <v>0</v>
      </c>
      <c r="AU126" s="334">
        <f t="shared" si="32"/>
        <v>0</v>
      </c>
      <c r="AV126" s="334">
        <f t="shared" si="33"/>
        <v>0</v>
      </c>
      <c r="AW126" s="471">
        <f t="shared" si="34"/>
        <v>0</v>
      </c>
      <c r="AX126" s="471">
        <f t="shared" si="35"/>
        <v>0</v>
      </c>
      <c r="AY126" s="471">
        <f t="shared" si="36"/>
        <v>0</v>
      </c>
    </row>
    <row r="127" spans="1:51" s="334" customFormat="1" ht="20.100000000000001" customHeight="1" collapsed="1" x14ac:dyDescent="0.2">
      <c r="A127" s="324"/>
      <c r="B127" s="291">
        <f t="shared" si="24"/>
        <v>108</v>
      </c>
      <c r="C127" s="604">
        <f t="shared" si="24"/>
        <v>108</v>
      </c>
      <c r="D127" s="328" t="str">
        <f t="shared" si="27"/>
        <v>E1</v>
      </c>
      <c r="E127" s="327" t="str">
        <f t="shared" si="28"/>
        <v>P0</v>
      </c>
      <c r="F127" s="328" t="str">
        <f t="shared" si="28"/>
        <v>A</v>
      </c>
      <c r="G127" s="329">
        <f t="shared" si="25"/>
        <v>0</v>
      </c>
      <c r="H127" s="330"/>
      <c r="I127" s="586">
        <f t="shared" si="29"/>
        <v>0</v>
      </c>
      <c r="J127" s="347"/>
      <c r="K127" s="333"/>
      <c r="L127" s="475" t="str">
        <f t="shared" si="30"/>
        <v/>
      </c>
      <c r="M127" s="602">
        <f>IFERROR(ROUNDUP(K127/Datos_Avanzados!$C$113,0),0)</f>
        <v>0</v>
      </c>
      <c r="N127" s="455"/>
      <c r="O127" s="441" t="s">
        <v>12</v>
      </c>
      <c r="P127" s="455"/>
      <c r="Q127" s="474"/>
      <c r="R127" s="441" t="s">
        <v>12</v>
      </c>
      <c r="S127" s="441" t="s">
        <v>12</v>
      </c>
      <c r="T127" s="441" t="s">
        <v>12</v>
      </c>
      <c r="U127" s="474"/>
      <c r="V127" s="473">
        <f t="shared" si="31"/>
        <v>0</v>
      </c>
      <c r="W127" s="455"/>
      <c r="X127" s="441" t="s">
        <v>12</v>
      </c>
      <c r="Y127" s="474"/>
      <c r="Z127" s="466"/>
      <c r="AA127" s="466"/>
      <c r="AB127" s="466"/>
      <c r="AC127" s="579"/>
      <c r="AD127" s="582"/>
      <c r="AE127" s="582"/>
      <c r="AF127" s="582"/>
      <c r="AG127" s="582"/>
      <c r="AH127" s="605" t="str">
        <f t="shared" si="26"/>
        <v/>
      </c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T127" s="334">
        <f>IF(K127&gt;0,IF(Datos_Principales!$E$457=1,D127&amp;"-"&amp;F127,D127&amp;"-"&amp;E127&amp;"-"&amp;F127),0)</f>
        <v>0</v>
      </c>
      <c r="AU127" s="334">
        <f t="shared" si="32"/>
        <v>0</v>
      </c>
      <c r="AV127" s="334">
        <f t="shared" si="33"/>
        <v>0</v>
      </c>
      <c r="AW127" s="471">
        <f t="shared" si="34"/>
        <v>0</v>
      </c>
      <c r="AX127" s="471">
        <f t="shared" si="35"/>
        <v>0</v>
      </c>
      <c r="AY127" s="471">
        <f t="shared" si="36"/>
        <v>0</v>
      </c>
    </row>
    <row r="128" spans="1:51" s="334" customFormat="1" ht="20.100000000000001" customHeight="1" collapsed="1" x14ac:dyDescent="0.2">
      <c r="A128" s="324"/>
      <c r="B128" s="291">
        <f t="shared" si="24"/>
        <v>109</v>
      </c>
      <c r="C128" s="604">
        <f t="shared" si="24"/>
        <v>109</v>
      </c>
      <c r="D128" s="328" t="str">
        <f t="shared" si="27"/>
        <v>E1</v>
      </c>
      <c r="E128" s="327" t="str">
        <f t="shared" si="28"/>
        <v>P0</v>
      </c>
      <c r="F128" s="328" t="str">
        <f t="shared" si="28"/>
        <v>A</v>
      </c>
      <c r="G128" s="329">
        <f t="shared" si="25"/>
        <v>0</v>
      </c>
      <c r="H128" s="330"/>
      <c r="I128" s="586">
        <f t="shared" si="29"/>
        <v>0</v>
      </c>
      <c r="J128" s="347"/>
      <c r="K128" s="333"/>
      <c r="L128" s="475" t="str">
        <f t="shared" si="30"/>
        <v/>
      </c>
      <c r="M128" s="602">
        <f>IFERROR(ROUNDUP(K128/Datos_Avanzados!$C$113,0),0)</f>
        <v>0</v>
      </c>
      <c r="N128" s="455"/>
      <c r="O128" s="441" t="s">
        <v>12</v>
      </c>
      <c r="P128" s="455"/>
      <c r="Q128" s="474"/>
      <c r="R128" s="441" t="s">
        <v>12</v>
      </c>
      <c r="S128" s="441" t="s">
        <v>12</v>
      </c>
      <c r="T128" s="441" t="s">
        <v>12</v>
      </c>
      <c r="U128" s="474"/>
      <c r="V128" s="473">
        <f t="shared" si="31"/>
        <v>0</v>
      </c>
      <c r="W128" s="455"/>
      <c r="X128" s="441" t="s">
        <v>12</v>
      </c>
      <c r="Y128" s="474"/>
      <c r="Z128" s="466"/>
      <c r="AA128" s="466"/>
      <c r="AB128" s="466"/>
      <c r="AC128" s="579"/>
      <c r="AD128" s="582"/>
      <c r="AE128" s="582"/>
      <c r="AF128" s="582"/>
      <c r="AG128" s="582"/>
      <c r="AH128" s="605" t="str">
        <f t="shared" si="26"/>
        <v/>
      </c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T128" s="334">
        <f>IF(K128&gt;0,IF(Datos_Principales!$E$457=1,D128&amp;"-"&amp;F128,D128&amp;"-"&amp;E128&amp;"-"&amp;F128),0)</f>
        <v>0</v>
      </c>
      <c r="AU128" s="334">
        <f t="shared" si="32"/>
        <v>0</v>
      </c>
      <c r="AV128" s="334">
        <f t="shared" si="33"/>
        <v>0</v>
      </c>
      <c r="AW128" s="471">
        <f t="shared" si="34"/>
        <v>0</v>
      </c>
      <c r="AX128" s="471">
        <f t="shared" si="35"/>
        <v>0</v>
      </c>
      <c r="AY128" s="471">
        <f t="shared" si="36"/>
        <v>0</v>
      </c>
    </row>
    <row r="129" spans="1:51" s="334" customFormat="1" ht="20.100000000000001" customHeight="1" collapsed="1" x14ac:dyDescent="0.2">
      <c r="A129" s="324"/>
      <c r="B129" s="291">
        <f t="shared" si="24"/>
        <v>110</v>
      </c>
      <c r="C129" s="604">
        <f t="shared" si="24"/>
        <v>110</v>
      </c>
      <c r="D129" s="328" t="str">
        <f t="shared" si="27"/>
        <v>E1</v>
      </c>
      <c r="E129" s="327" t="str">
        <f t="shared" si="28"/>
        <v>P0</v>
      </c>
      <c r="F129" s="328" t="str">
        <f t="shared" si="28"/>
        <v>A</v>
      </c>
      <c r="G129" s="329">
        <f t="shared" si="25"/>
        <v>0</v>
      </c>
      <c r="H129" s="330"/>
      <c r="I129" s="586">
        <f t="shared" si="29"/>
        <v>0</v>
      </c>
      <c r="J129" s="347"/>
      <c r="K129" s="333"/>
      <c r="L129" s="475" t="str">
        <f t="shared" si="30"/>
        <v/>
      </c>
      <c r="M129" s="602">
        <f>IFERROR(ROUNDUP(K129/Datos_Avanzados!$C$113,0),0)</f>
        <v>0</v>
      </c>
      <c r="N129" s="455"/>
      <c r="O129" s="441" t="s">
        <v>12</v>
      </c>
      <c r="P129" s="455"/>
      <c r="Q129" s="474"/>
      <c r="R129" s="441" t="s">
        <v>12</v>
      </c>
      <c r="S129" s="441" t="s">
        <v>12</v>
      </c>
      <c r="T129" s="441" t="s">
        <v>12</v>
      </c>
      <c r="U129" s="474"/>
      <c r="V129" s="473">
        <f t="shared" si="31"/>
        <v>0</v>
      </c>
      <c r="W129" s="455"/>
      <c r="X129" s="441" t="s">
        <v>12</v>
      </c>
      <c r="Y129" s="474"/>
      <c r="Z129" s="466"/>
      <c r="AA129" s="466"/>
      <c r="AB129" s="466"/>
      <c r="AC129" s="579"/>
      <c r="AD129" s="582"/>
      <c r="AE129" s="582"/>
      <c r="AF129" s="582"/>
      <c r="AG129" s="582"/>
      <c r="AH129" s="605" t="str">
        <f t="shared" si="26"/>
        <v/>
      </c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T129" s="334">
        <f>IF(K129&gt;0,IF(Datos_Principales!$E$457=1,D129&amp;"-"&amp;F129,D129&amp;"-"&amp;E129&amp;"-"&amp;F129),0)</f>
        <v>0</v>
      </c>
      <c r="AU129" s="334">
        <f t="shared" si="32"/>
        <v>0</v>
      </c>
      <c r="AV129" s="334">
        <f t="shared" si="33"/>
        <v>0</v>
      </c>
      <c r="AW129" s="471">
        <f t="shared" si="34"/>
        <v>0</v>
      </c>
      <c r="AX129" s="471">
        <f t="shared" si="35"/>
        <v>0</v>
      </c>
      <c r="AY129" s="471">
        <f t="shared" si="36"/>
        <v>0</v>
      </c>
    </row>
    <row r="130" spans="1:51" s="334" customFormat="1" ht="20.100000000000001" customHeight="1" collapsed="1" x14ac:dyDescent="0.2">
      <c r="A130" s="324"/>
      <c r="B130" s="291">
        <f t="shared" si="24"/>
        <v>111</v>
      </c>
      <c r="C130" s="604">
        <f t="shared" si="24"/>
        <v>111</v>
      </c>
      <c r="D130" s="328" t="str">
        <f t="shared" si="27"/>
        <v>E1</v>
      </c>
      <c r="E130" s="327" t="str">
        <f t="shared" si="28"/>
        <v>P0</v>
      </c>
      <c r="F130" s="328" t="str">
        <f t="shared" si="28"/>
        <v>A</v>
      </c>
      <c r="G130" s="329">
        <f t="shared" si="25"/>
        <v>0</v>
      </c>
      <c r="H130" s="330"/>
      <c r="I130" s="586">
        <f t="shared" si="29"/>
        <v>0</v>
      </c>
      <c r="J130" s="347"/>
      <c r="K130" s="333"/>
      <c r="L130" s="475" t="str">
        <f t="shared" si="30"/>
        <v/>
      </c>
      <c r="M130" s="602">
        <f>IFERROR(ROUNDUP(K130/Datos_Avanzados!$C$113,0),0)</f>
        <v>0</v>
      </c>
      <c r="N130" s="455"/>
      <c r="O130" s="441" t="s">
        <v>12</v>
      </c>
      <c r="P130" s="455"/>
      <c r="Q130" s="474"/>
      <c r="R130" s="441" t="s">
        <v>12</v>
      </c>
      <c r="S130" s="441" t="s">
        <v>12</v>
      </c>
      <c r="T130" s="441" t="s">
        <v>12</v>
      </c>
      <c r="U130" s="474"/>
      <c r="V130" s="473">
        <f t="shared" si="31"/>
        <v>0</v>
      </c>
      <c r="W130" s="455"/>
      <c r="X130" s="441" t="s">
        <v>12</v>
      </c>
      <c r="Y130" s="474"/>
      <c r="Z130" s="466"/>
      <c r="AA130" s="466"/>
      <c r="AB130" s="466"/>
      <c r="AC130" s="579"/>
      <c r="AD130" s="582"/>
      <c r="AE130" s="582"/>
      <c r="AF130" s="582"/>
      <c r="AG130" s="582"/>
      <c r="AH130" s="605" t="str">
        <f t="shared" si="26"/>
        <v/>
      </c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T130" s="334">
        <f>IF(K130&gt;0,IF(Datos_Principales!$E$457=1,D130&amp;"-"&amp;F130,D130&amp;"-"&amp;E130&amp;"-"&amp;F130),0)</f>
        <v>0</v>
      </c>
      <c r="AU130" s="334">
        <f t="shared" si="32"/>
        <v>0</v>
      </c>
      <c r="AV130" s="334">
        <f t="shared" si="33"/>
        <v>0</v>
      </c>
      <c r="AW130" s="471">
        <f t="shared" si="34"/>
        <v>0</v>
      </c>
      <c r="AX130" s="471">
        <f t="shared" si="35"/>
        <v>0</v>
      </c>
      <c r="AY130" s="471">
        <f t="shared" si="36"/>
        <v>0</v>
      </c>
    </row>
    <row r="131" spans="1:51" s="334" customFormat="1" ht="20.100000000000001" customHeight="1" collapsed="1" x14ac:dyDescent="0.2">
      <c r="A131" s="324"/>
      <c r="B131" s="291">
        <f t="shared" si="24"/>
        <v>112</v>
      </c>
      <c r="C131" s="604">
        <f t="shared" si="24"/>
        <v>112</v>
      </c>
      <c r="D131" s="328" t="str">
        <f t="shared" si="27"/>
        <v>E1</v>
      </c>
      <c r="E131" s="327" t="str">
        <f t="shared" si="28"/>
        <v>P0</v>
      </c>
      <c r="F131" s="328" t="str">
        <f t="shared" si="28"/>
        <v>A</v>
      </c>
      <c r="G131" s="329">
        <f t="shared" si="25"/>
        <v>0</v>
      </c>
      <c r="H131" s="330"/>
      <c r="I131" s="586">
        <f t="shared" si="29"/>
        <v>0</v>
      </c>
      <c r="J131" s="347"/>
      <c r="K131" s="333"/>
      <c r="L131" s="475" t="str">
        <f t="shared" si="30"/>
        <v/>
      </c>
      <c r="M131" s="602">
        <f>IFERROR(ROUNDUP(K131/Datos_Avanzados!$C$113,0),0)</f>
        <v>0</v>
      </c>
      <c r="N131" s="455"/>
      <c r="O131" s="441" t="s">
        <v>12</v>
      </c>
      <c r="P131" s="455"/>
      <c r="Q131" s="474"/>
      <c r="R131" s="441" t="s">
        <v>12</v>
      </c>
      <c r="S131" s="441" t="s">
        <v>12</v>
      </c>
      <c r="T131" s="441" t="s">
        <v>12</v>
      </c>
      <c r="U131" s="474"/>
      <c r="V131" s="473">
        <f t="shared" si="31"/>
        <v>0</v>
      </c>
      <c r="W131" s="455"/>
      <c r="X131" s="441" t="s">
        <v>12</v>
      </c>
      <c r="Y131" s="474"/>
      <c r="Z131" s="466"/>
      <c r="AA131" s="466"/>
      <c r="AB131" s="466"/>
      <c r="AC131" s="579"/>
      <c r="AD131" s="582"/>
      <c r="AE131" s="582"/>
      <c r="AF131" s="582"/>
      <c r="AG131" s="582"/>
      <c r="AH131" s="605" t="str">
        <f t="shared" si="26"/>
        <v/>
      </c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T131" s="334">
        <f>IF(K131&gt;0,IF(Datos_Principales!$E$457=1,D131&amp;"-"&amp;F131,D131&amp;"-"&amp;E131&amp;"-"&amp;F131),0)</f>
        <v>0</v>
      </c>
      <c r="AU131" s="334">
        <f t="shared" si="32"/>
        <v>0</v>
      </c>
      <c r="AV131" s="334">
        <f t="shared" si="33"/>
        <v>0</v>
      </c>
      <c r="AW131" s="471">
        <f t="shared" si="34"/>
        <v>0</v>
      </c>
      <c r="AX131" s="471">
        <f t="shared" si="35"/>
        <v>0</v>
      </c>
      <c r="AY131" s="471">
        <f t="shared" si="36"/>
        <v>0</v>
      </c>
    </row>
    <row r="132" spans="1:51" s="334" customFormat="1" ht="20.100000000000001" customHeight="1" collapsed="1" x14ac:dyDescent="0.2">
      <c r="A132" s="324"/>
      <c r="B132" s="291">
        <f t="shared" si="24"/>
        <v>113</v>
      </c>
      <c r="C132" s="604">
        <f t="shared" si="24"/>
        <v>113</v>
      </c>
      <c r="D132" s="328" t="str">
        <f t="shared" si="27"/>
        <v>E1</v>
      </c>
      <c r="E132" s="327" t="str">
        <f t="shared" si="28"/>
        <v>P0</v>
      </c>
      <c r="F132" s="328" t="str">
        <f t="shared" si="28"/>
        <v>A</v>
      </c>
      <c r="G132" s="329">
        <f t="shared" si="25"/>
        <v>0</v>
      </c>
      <c r="H132" s="330"/>
      <c r="I132" s="586">
        <f t="shared" si="29"/>
        <v>0</v>
      </c>
      <c r="J132" s="347"/>
      <c r="K132" s="333"/>
      <c r="L132" s="475" t="str">
        <f t="shared" si="30"/>
        <v/>
      </c>
      <c r="M132" s="602">
        <f>IFERROR(ROUNDUP(K132/Datos_Avanzados!$C$113,0),0)</f>
        <v>0</v>
      </c>
      <c r="N132" s="455"/>
      <c r="O132" s="441" t="s">
        <v>12</v>
      </c>
      <c r="P132" s="455"/>
      <c r="Q132" s="474"/>
      <c r="R132" s="441" t="s">
        <v>12</v>
      </c>
      <c r="S132" s="441" t="s">
        <v>12</v>
      </c>
      <c r="T132" s="441" t="s">
        <v>12</v>
      </c>
      <c r="U132" s="474"/>
      <c r="V132" s="473">
        <f t="shared" si="31"/>
        <v>0</v>
      </c>
      <c r="W132" s="455"/>
      <c r="X132" s="441" t="s">
        <v>12</v>
      </c>
      <c r="Y132" s="474"/>
      <c r="Z132" s="466"/>
      <c r="AA132" s="466"/>
      <c r="AB132" s="466"/>
      <c r="AC132" s="579"/>
      <c r="AD132" s="582"/>
      <c r="AE132" s="582"/>
      <c r="AF132" s="582"/>
      <c r="AG132" s="582"/>
      <c r="AH132" s="605" t="str">
        <f t="shared" si="26"/>
        <v/>
      </c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T132" s="334">
        <f>IF(K132&gt;0,IF(Datos_Principales!$E$457=1,D132&amp;"-"&amp;F132,D132&amp;"-"&amp;E132&amp;"-"&amp;F132),0)</f>
        <v>0</v>
      </c>
      <c r="AU132" s="334">
        <f t="shared" si="32"/>
        <v>0</v>
      </c>
      <c r="AV132" s="334">
        <f t="shared" si="33"/>
        <v>0</v>
      </c>
      <c r="AW132" s="471">
        <f t="shared" si="34"/>
        <v>0</v>
      </c>
      <c r="AX132" s="471">
        <f t="shared" si="35"/>
        <v>0</v>
      </c>
      <c r="AY132" s="471">
        <f t="shared" si="36"/>
        <v>0</v>
      </c>
    </row>
    <row r="133" spans="1:51" s="334" customFormat="1" ht="20.100000000000001" customHeight="1" collapsed="1" x14ac:dyDescent="0.2">
      <c r="A133" s="324"/>
      <c r="B133" s="291">
        <f t="shared" si="24"/>
        <v>114</v>
      </c>
      <c r="C133" s="604">
        <f t="shared" si="24"/>
        <v>114</v>
      </c>
      <c r="D133" s="328" t="str">
        <f t="shared" si="27"/>
        <v>E1</v>
      </c>
      <c r="E133" s="327" t="str">
        <f t="shared" si="28"/>
        <v>P0</v>
      </c>
      <c r="F133" s="328" t="str">
        <f t="shared" si="28"/>
        <v>A</v>
      </c>
      <c r="G133" s="329">
        <f t="shared" si="25"/>
        <v>0</v>
      </c>
      <c r="H133" s="330"/>
      <c r="I133" s="586">
        <f t="shared" si="29"/>
        <v>0</v>
      </c>
      <c r="J133" s="347"/>
      <c r="K133" s="333"/>
      <c r="L133" s="475" t="str">
        <f t="shared" si="30"/>
        <v/>
      </c>
      <c r="M133" s="602">
        <f>IFERROR(ROUNDUP(K133/Datos_Avanzados!$C$113,0),0)</f>
        <v>0</v>
      </c>
      <c r="N133" s="455"/>
      <c r="O133" s="441" t="s">
        <v>12</v>
      </c>
      <c r="P133" s="455"/>
      <c r="Q133" s="474"/>
      <c r="R133" s="441" t="s">
        <v>12</v>
      </c>
      <c r="S133" s="441" t="s">
        <v>12</v>
      </c>
      <c r="T133" s="441" t="s">
        <v>12</v>
      </c>
      <c r="U133" s="474"/>
      <c r="V133" s="473">
        <f t="shared" si="31"/>
        <v>0</v>
      </c>
      <c r="W133" s="455"/>
      <c r="X133" s="441" t="s">
        <v>12</v>
      </c>
      <c r="Y133" s="474"/>
      <c r="Z133" s="466"/>
      <c r="AA133" s="466"/>
      <c r="AB133" s="466"/>
      <c r="AC133" s="579"/>
      <c r="AD133" s="582"/>
      <c r="AE133" s="582"/>
      <c r="AF133" s="582"/>
      <c r="AG133" s="582"/>
      <c r="AH133" s="605" t="str">
        <f t="shared" si="26"/>
        <v/>
      </c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T133" s="334">
        <f>IF(K133&gt;0,IF(Datos_Principales!$E$457=1,D133&amp;"-"&amp;F133,D133&amp;"-"&amp;E133&amp;"-"&amp;F133),0)</f>
        <v>0</v>
      </c>
      <c r="AU133" s="334">
        <f t="shared" si="32"/>
        <v>0</v>
      </c>
      <c r="AV133" s="334">
        <f t="shared" si="33"/>
        <v>0</v>
      </c>
      <c r="AW133" s="471">
        <f t="shared" si="34"/>
        <v>0</v>
      </c>
      <c r="AX133" s="471">
        <f t="shared" si="35"/>
        <v>0</v>
      </c>
      <c r="AY133" s="471">
        <f t="shared" si="36"/>
        <v>0</v>
      </c>
    </row>
    <row r="134" spans="1:51" s="334" customFormat="1" ht="20.100000000000001" customHeight="1" collapsed="1" x14ac:dyDescent="0.2">
      <c r="A134" s="324"/>
      <c r="B134" s="291">
        <f t="shared" si="24"/>
        <v>115</v>
      </c>
      <c r="C134" s="604">
        <f t="shared" si="24"/>
        <v>115</v>
      </c>
      <c r="D134" s="328" t="str">
        <f t="shared" si="27"/>
        <v>E1</v>
      </c>
      <c r="E134" s="327" t="str">
        <f t="shared" si="28"/>
        <v>P0</v>
      </c>
      <c r="F134" s="328" t="str">
        <f t="shared" si="28"/>
        <v>A</v>
      </c>
      <c r="G134" s="329">
        <f t="shared" si="25"/>
        <v>0</v>
      </c>
      <c r="H134" s="330"/>
      <c r="I134" s="586">
        <f t="shared" si="29"/>
        <v>0</v>
      </c>
      <c r="J134" s="347"/>
      <c r="K134" s="333"/>
      <c r="L134" s="475" t="str">
        <f t="shared" si="30"/>
        <v/>
      </c>
      <c r="M134" s="602">
        <f>IFERROR(ROUNDUP(K134/Datos_Avanzados!$C$113,0),0)</f>
        <v>0</v>
      </c>
      <c r="N134" s="455"/>
      <c r="O134" s="441" t="s">
        <v>12</v>
      </c>
      <c r="P134" s="455"/>
      <c r="Q134" s="474"/>
      <c r="R134" s="441" t="s">
        <v>12</v>
      </c>
      <c r="S134" s="441" t="s">
        <v>12</v>
      </c>
      <c r="T134" s="441" t="s">
        <v>12</v>
      </c>
      <c r="U134" s="474"/>
      <c r="V134" s="473">
        <f t="shared" si="31"/>
        <v>0</v>
      </c>
      <c r="W134" s="455"/>
      <c r="X134" s="441" t="s">
        <v>12</v>
      </c>
      <c r="Y134" s="474"/>
      <c r="Z134" s="466"/>
      <c r="AA134" s="466"/>
      <c r="AB134" s="466"/>
      <c r="AC134" s="579"/>
      <c r="AD134" s="582"/>
      <c r="AE134" s="582"/>
      <c r="AF134" s="582"/>
      <c r="AG134" s="582"/>
      <c r="AH134" s="605" t="str">
        <f t="shared" si="26"/>
        <v/>
      </c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T134" s="334">
        <f>IF(K134&gt;0,IF(Datos_Principales!$E$457=1,D134&amp;"-"&amp;F134,D134&amp;"-"&amp;E134&amp;"-"&amp;F134),0)</f>
        <v>0</v>
      </c>
      <c r="AU134" s="334">
        <f t="shared" si="32"/>
        <v>0</v>
      </c>
      <c r="AV134" s="334">
        <f t="shared" si="33"/>
        <v>0</v>
      </c>
      <c r="AW134" s="471">
        <f t="shared" si="34"/>
        <v>0</v>
      </c>
      <c r="AX134" s="471">
        <f t="shared" si="35"/>
        <v>0</v>
      </c>
      <c r="AY134" s="471">
        <f t="shared" si="36"/>
        <v>0</v>
      </c>
    </row>
    <row r="135" spans="1:51" s="334" customFormat="1" ht="20.100000000000001" customHeight="1" collapsed="1" x14ac:dyDescent="0.2">
      <c r="A135" s="324"/>
      <c r="B135" s="291">
        <f t="shared" si="24"/>
        <v>116</v>
      </c>
      <c r="C135" s="604">
        <f t="shared" si="24"/>
        <v>116</v>
      </c>
      <c r="D135" s="328" t="str">
        <f t="shared" si="27"/>
        <v>E1</v>
      </c>
      <c r="E135" s="327" t="str">
        <f t="shared" si="28"/>
        <v>P0</v>
      </c>
      <c r="F135" s="328" t="str">
        <f t="shared" si="28"/>
        <v>A</v>
      </c>
      <c r="G135" s="329">
        <f t="shared" si="25"/>
        <v>0</v>
      </c>
      <c r="H135" s="330"/>
      <c r="I135" s="586">
        <f t="shared" si="29"/>
        <v>0</v>
      </c>
      <c r="J135" s="347"/>
      <c r="K135" s="333"/>
      <c r="L135" s="475" t="str">
        <f t="shared" si="30"/>
        <v/>
      </c>
      <c r="M135" s="602">
        <f>IFERROR(ROUNDUP(K135/Datos_Avanzados!$C$113,0),0)</f>
        <v>0</v>
      </c>
      <c r="N135" s="455"/>
      <c r="O135" s="441" t="s">
        <v>12</v>
      </c>
      <c r="P135" s="455"/>
      <c r="Q135" s="474"/>
      <c r="R135" s="441" t="s">
        <v>12</v>
      </c>
      <c r="S135" s="441" t="s">
        <v>12</v>
      </c>
      <c r="T135" s="441" t="s">
        <v>12</v>
      </c>
      <c r="U135" s="474"/>
      <c r="V135" s="473">
        <f t="shared" si="31"/>
        <v>0</v>
      </c>
      <c r="W135" s="455"/>
      <c r="X135" s="441" t="s">
        <v>12</v>
      </c>
      <c r="Y135" s="474"/>
      <c r="Z135" s="466"/>
      <c r="AA135" s="466"/>
      <c r="AB135" s="466"/>
      <c r="AC135" s="579"/>
      <c r="AD135" s="582"/>
      <c r="AE135" s="582"/>
      <c r="AF135" s="582"/>
      <c r="AG135" s="582"/>
      <c r="AH135" s="605" t="str">
        <f t="shared" si="26"/>
        <v/>
      </c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T135" s="334">
        <f>IF(K135&gt;0,IF(Datos_Principales!$E$457=1,D135&amp;"-"&amp;F135,D135&amp;"-"&amp;E135&amp;"-"&amp;F135),0)</f>
        <v>0</v>
      </c>
      <c r="AU135" s="334">
        <f t="shared" si="32"/>
        <v>0</v>
      </c>
      <c r="AV135" s="334">
        <f t="shared" si="33"/>
        <v>0</v>
      </c>
      <c r="AW135" s="471">
        <f t="shared" si="34"/>
        <v>0</v>
      </c>
      <c r="AX135" s="471">
        <f t="shared" si="35"/>
        <v>0</v>
      </c>
      <c r="AY135" s="471">
        <f t="shared" si="36"/>
        <v>0</v>
      </c>
    </row>
    <row r="136" spans="1:51" s="334" customFormat="1" ht="20.100000000000001" customHeight="1" collapsed="1" x14ac:dyDescent="0.2">
      <c r="A136" s="324"/>
      <c r="B136" s="291">
        <f t="shared" si="24"/>
        <v>117</v>
      </c>
      <c r="C136" s="604">
        <f t="shared" si="24"/>
        <v>117</v>
      </c>
      <c r="D136" s="328" t="str">
        <f t="shared" si="27"/>
        <v>E1</v>
      </c>
      <c r="E136" s="327" t="str">
        <f t="shared" si="28"/>
        <v>P0</v>
      </c>
      <c r="F136" s="328" t="str">
        <f t="shared" si="28"/>
        <v>A</v>
      </c>
      <c r="G136" s="329">
        <f t="shared" si="25"/>
        <v>0</v>
      </c>
      <c r="H136" s="330"/>
      <c r="I136" s="586">
        <f t="shared" si="29"/>
        <v>0</v>
      </c>
      <c r="J136" s="347"/>
      <c r="K136" s="333"/>
      <c r="L136" s="475" t="str">
        <f t="shared" si="30"/>
        <v/>
      </c>
      <c r="M136" s="602">
        <f>IFERROR(ROUNDUP(K136/Datos_Avanzados!$C$113,0),0)</f>
        <v>0</v>
      </c>
      <c r="N136" s="455"/>
      <c r="O136" s="441" t="s">
        <v>12</v>
      </c>
      <c r="P136" s="455"/>
      <c r="Q136" s="474"/>
      <c r="R136" s="441" t="s">
        <v>12</v>
      </c>
      <c r="S136" s="441" t="s">
        <v>12</v>
      </c>
      <c r="T136" s="441" t="s">
        <v>12</v>
      </c>
      <c r="U136" s="474"/>
      <c r="V136" s="473">
        <f t="shared" si="31"/>
        <v>0</v>
      </c>
      <c r="W136" s="455"/>
      <c r="X136" s="441" t="s">
        <v>12</v>
      </c>
      <c r="Y136" s="474"/>
      <c r="Z136" s="466"/>
      <c r="AA136" s="466"/>
      <c r="AB136" s="466"/>
      <c r="AC136" s="579"/>
      <c r="AD136" s="582"/>
      <c r="AE136" s="582"/>
      <c r="AF136" s="582"/>
      <c r="AG136" s="582"/>
      <c r="AH136" s="605" t="str">
        <f t="shared" si="26"/>
        <v/>
      </c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T136" s="334">
        <f>IF(K136&gt;0,IF(Datos_Principales!$E$457=1,D136&amp;"-"&amp;F136,D136&amp;"-"&amp;E136&amp;"-"&amp;F136),0)</f>
        <v>0</v>
      </c>
      <c r="AU136" s="334">
        <f t="shared" si="32"/>
        <v>0</v>
      </c>
      <c r="AV136" s="334">
        <f t="shared" si="33"/>
        <v>0</v>
      </c>
      <c r="AW136" s="471">
        <f t="shared" si="34"/>
        <v>0</v>
      </c>
      <c r="AX136" s="471">
        <f t="shared" si="35"/>
        <v>0</v>
      </c>
      <c r="AY136" s="471">
        <f t="shared" si="36"/>
        <v>0</v>
      </c>
    </row>
    <row r="137" spans="1:51" s="334" customFormat="1" ht="20.100000000000001" customHeight="1" collapsed="1" x14ac:dyDescent="0.2">
      <c r="A137" s="324"/>
      <c r="B137" s="291">
        <f t="shared" si="24"/>
        <v>118</v>
      </c>
      <c r="C137" s="604">
        <f t="shared" si="24"/>
        <v>118</v>
      </c>
      <c r="D137" s="328" t="str">
        <f t="shared" si="27"/>
        <v>E1</v>
      </c>
      <c r="E137" s="327" t="str">
        <f t="shared" si="28"/>
        <v>P0</v>
      </c>
      <c r="F137" s="328" t="str">
        <f t="shared" si="28"/>
        <v>A</v>
      </c>
      <c r="G137" s="329">
        <f t="shared" si="25"/>
        <v>0</v>
      </c>
      <c r="H137" s="330"/>
      <c r="I137" s="586">
        <f t="shared" si="29"/>
        <v>0</v>
      </c>
      <c r="J137" s="347"/>
      <c r="K137" s="333"/>
      <c r="L137" s="475" t="str">
        <f t="shared" si="30"/>
        <v/>
      </c>
      <c r="M137" s="602">
        <f>IFERROR(ROUNDUP(K137/Datos_Avanzados!$C$113,0),0)</f>
        <v>0</v>
      </c>
      <c r="N137" s="455"/>
      <c r="O137" s="441" t="s">
        <v>12</v>
      </c>
      <c r="P137" s="455"/>
      <c r="Q137" s="474"/>
      <c r="R137" s="441" t="s">
        <v>12</v>
      </c>
      <c r="S137" s="441" t="s">
        <v>12</v>
      </c>
      <c r="T137" s="441" t="s">
        <v>12</v>
      </c>
      <c r="U137" s="474"/>
      <c r="V137" s="473">
        <f t="shared" si="31"/>
        <v>0</v>
      </c>
      <c r="W137" s="455"/>
      <c r="X137" s="441" t="s">
        <v>12</v>
      </c>
      <c r="Y137" s="474"/>
      <c r="Z137" s="466"/>
      <c r="AA137" s="466"/>
      <c r="AB137" s="466"/>
      <c r="AC137" s="579"/>
      <c r="AD137" s="582"/>
      <c r="AE137" s="582"/>
      <c r="AF137" s="582"/>
      <c r="AG137" s="582"/>
      <c r="AH137" s="605" t="str">
        <f t="shared" si="26"/>
        <v/>
      </c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T137" s="334">
        <f>IF(K137&gt;0,IF(Datos_Principales!$E$457=1,D137&amp;"-"&amp;F137,D137&amp;"-"&amp;E137&amp;"-"&amp;F137),0)</f>
        <v>0</v>
      </c>
      <c r="AU137" s="334">
        <f t="shared" si="32"/>
        <v>0</v>
      </c>
      <c r="AV137" s="334">
        <f t="shared" si="33"/>
        <v>0</v>
      </c>
      <c r="AW137" s="471">
        <f t="shared" si="34"/>
        <v>0</v>
      </c>
      <c r="AX137" s="471">
        <f t="shared" si="35"/>
        <v>0</v>
      </c>
      <c r="AY137" s="471">
        <f t="shared" si="36"/>
        <v>0</v>
      </c>
    </row>
    <row r="138" spans="1:51" s="334" customFormat="1" ht="20.100000000000001" customHeight="1" collapsed="1" x14ac:dyDescent="0.2">
      <c r="A138" s="324"/>
      <c r="B138" s="291">
        <f t="shared" si="24"/>
        <v>119</v>
      </c>
      <c r="C138" s="604">
        <f t="shared" si="24"/>
        <v>119</v>
      </c>
      <c r="D138" s="328" t="str">
        <f t="shared" si="27"/>
        <v>E1</v>
      </c>
      <c r="E138" s="327" t="str">
        <f t="shared" si="28"/>
        <v>P0</v>
      </c>
      <c r="F138" s="328" t="str">
        <f t="shared" si="28"/>
        <v>A</v>
      </c>
      <c r="G138" s="329">
        <f t="shared" si="25"/>
        <v>0</v>
      </c>
      <c r="H138" s="330"/>
      <c r="I138" s="586">
        <f t="shared" si="29"/>
        <v>0</v>
      </c>
      <c r="J138" s="347"/>
      <c r="K138" s="333"/>
      <c r="L138" s="475" t="str">
        <f t="shared" si="30"/>
        <v/>
      </c>
      <c r="M138" s="602">
        <f>IFERROR(ROUNDUP(K138/Datos_Avanzados!$C$113,0),0)</f>
        <v>0</v>
      </c>
      <c r="N138" s="455"/>
      <c r="O138" s="441" t="s">
        <v>12</v>
      </c>
      <c r="P138" s="455"/>
      <c r="Q138" s="474"/>
      <c r="R138" s="441" t="s">
        <v>12</v>
      </c>
      <c r="S138" s="441" t="s">
        <v>12</v>
      </c>
      <c r="T138" s="441" t="s">
        <v>12</v>
      </c>
      <c r="U138" s="474"/>
      <c r="V138" s="473">
        <f t="shared" si="31"/>
        <v>0</v>
      </c>
      <c r="W138" s="455"/>
      <c r="X138" s="441" t="s">
        <v>12</v>
      </c>
      <c r="Y138" s="474"/>
      <c r="Z138" s="466"/>
      <c r="AA138" s="466"/>
      <c r="AB138" s="466"/>
      <c r="AC138" s="579"/>
      <c r="AD138" s="582"/>
      <c r="AE138" s="582"/>
      <c r="AF138" s="582"/>
      <c r="AG138" s="582"/>
      <c r="AH138" s="605" t="str">
        <f t="shared" si="26"/>
        <v/>
      </c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T138" s="334">
        <f>IF(K138&gt;0,IF(Datos_Principales!$E$457=1,D138&amp;"-"&amp;F138,D138&amp;"-"&amp;E138&amp;"-"&amp;F138),0)</f>
        <v>0</v>
      </c>
      <c r="AU138" s="334">
        <f t="shared" si="32"/>
        <v>0</v>
      </c>
      <c r="AV138" s="334">
        <f t="shared" si="33"/>
        <v>0</v>
      </c>
      <c r="AW138" s="471">
        <f t="shared" si="34"/>
        <v>0</v>
      </c>
      <c r="AX138" s="471">
        <f t="shared" si="35"/>
        <v>0</v>
      </c>
      <c r="AY138" s="471">
        <f t="shared" si="36"/>
        <v>0</v>
      </c>
    </row>
    <row r="139" spans="1:51" s="334" customFormat="1" ht="20.100000000000001" customHeight="1" collapsed="1" x14ac:dyDescent="0.2">
      <c r="A139" s="324"/>
      <c r="B139" s="291">
        <f t="shared" si="24"/>
        <v>120</v>
      </c>
      <c r="C139" s="604">
        <f t="shared" si="24"/>
        <v>120</v>
      </c>
      <c r="D139" s="328" t="str">
        <f t="shared" si="27"/>
        <v>E1</v>
      </c>
      <c r="E139" s="327" t="str">
        <f t="shared" si="28"/>
        <v>P0</v>
      </c>
      <c r="F139" s="328" t="str">
        <f t="shared" si="28"/>
        <v>A</v>
      </c>
      <c r="G139" s="329">
        <f t="shared" si="25"/>
        <v>0</v>
      </c>
      <c r="H139" s="330"/>
      <c r="I139" s="586">
        <f t="shared" si="29"/>
        <v>0</v>
      </c>
      <c r="J139" s="347"/>
      <c r="K139" s="333"/>
      <c r="L139" s="475" t="str">
        <f t="shared" si="30"/>
        <v/>
      </c>
      <c r="M139" s="602">
        <f>IFERROR(ROUNDUP(K139/Datos_Avanzados!$C$113,0),0)</f>
        <v>0</v>
      </c>
      <c r="N139" s="455"/>
      <c r="O139" s="441" t="s">
        <v>12</v>
      </c>
      <c r="P139" s="455"/>
      <c r="Q139" s="474"/>
      <c r="R139" s="441" t="s">
        <v>12</v>
      </c>
      <c r="S139" s="441" t="s">
        <v>12</v>
      </c>
      <c r="T139" s="441" t="s">
        <v>12</v>
      </c>
      <c r="U139" s="474"/>
      <c r="V139" s="473">
        <f t="shared" si="31"/>
        <v>0</v>
      </c>
      <c r="W139" s="455"/>
      <c r="X139" s="441" t="s">
        <v>12</v>
      </c>
      <c r="Y139" s="474"/>
      <c r="Z139" s="466"/>
      <c r="AA139" s="466"/>
      <c r="AB139" s="466"/>
      <c r="AC139" s="579"/>
      <c r="AD139" s="582"/>
      <c r="AE139" s="582"/>
      <c r="AF139" s="582"/>
      <c r="AG139" s="582"/>
      <c r="AH139" s="605" t="str">
        <f t="shared" si="26"/>
        <v/>
      </c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T139" s="334">
        <f>IF(K139&gt;0,IF(Datos_Principales!$E$457=1,D139&amp;"-"&amp;F139,D139&amp;"-"&amp;E139&amp;"-"&amp;F139),0)</f>
        <v>0</v>
      </c>
      <c r="AU139" s="334">
        <f t="shared" si="32"/>
        <v>0</v>
      </c>
      <c r="AV139" s="334">
        <f t="shared" si="33"/>
        <v>0</v>
      </c>
      <c r="AW139" s="471">
        <f t="shared" si="34"/>
        <v>0</v>
      </c>
      <c r="AX139" s="471">
        <f t="shared" si="35"/>
        <v>0</v>
      </c>
      <c r="AY139" s="471">
        <f t="shared" si="36"/>
        <v>0</v>
      </c>
    </row>
    <row r="140" spans="1:51" s="334" customFormat="1" ht="20.100000000000001" customHeight="1" collapsed="1" x14ac:dyDescent="0.2">
      <c r="A140" s="324"/>
      <c r="B140" s="291">
        <f t="shared" si="24"/>
        <v>121</v>
      </c>
      <c r="C140" s="604">
        <f t="shared" si="24"/>
        <v>121</v>
      </c>
      <c r="D140" s="328" t="str">
        <f t="shared" si="27"/>
        <v>E1</v>
      </c>
      <c r="E140" s="327" t="str">
        <f t="shared" si="28"/>
        <v>P0</v>
      </c>
      <c r="F140" s="328" t="str">
        <f t="shared" si="28"/>
        <v>A</v>
      </c>
      <c r="G140" s="329">
        <f t="shared" si="25"/>
        <v>0</v>
      </c>
      <c r="H140" s="330"/>
      <c r="I140" s="586">
        <f t="shared" si="29"/>
        <v>0</v>
      </c>
      <c r="J140" s="347"/>
      <c r="K140" s="333"/>
      <c r="L140" s="475" t="str">
        <f t="shared" si="30"/>
        <v/>
      </c>
      <c r="M140" s="602">
        <f>IFERROR(ROUNDUP(K140/Datos_Avanzados!$C$113,0),0)</f>
        <v>0</v>
      </c>
      <c r="N140" s="455"/>
      <c r="O140" s="441" t="s">
        <v>12</v>
      </c>
      <c r="P140" s="455"/>
      <c r="Q140" s="474"/>
      <c r="R140" s="441" t="s">
        <v>12</v>
      </c>
      <c r="S140" s="441" t="s">
        <v>12</v>
      </c>
      <c r="T140" s="441" t="s">
        <v>12</v>
      </c>
      <c r="U140" s="474"/>
      <c r="V140" s="473">
        <f t="shared" si="31"/>
        <v>0</v>
      </c>
      <c r="W140" s="455"/>
      <c r="X140" s="441" t="s">
        <v>12</v>
      </c>
      <c r="Y140" s="474"/>
      <c r="Z140" s="466"/>
      <c r="AA140" s="466"/>
      <c r="AB140" s="466"/>
      <c r="AC140" s="579"/>
      <c r="AD140" s="582"/>
      <c r="AE140" s="582"/>
      <c r="AF140" s="582"/>
      <c r="AG140" s="582"/>
      <c r="AH140" s="605" t="str">
        <f t="shared" si="26"/>
        <v/>
      </c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T140" s="334">
        <f>IF(K140&gt;0,IF(Datos_Principales!$E$457=1,D140&amp;"-"&amp;F140,D140&amp;"-"&amp;E140&amp;"-"&amp;F140),0)</f>
        <v>0</v>
      </c>
      <c r="AU140" s="334">
        <f t="shared" si="32"/>
        <v>0</v>
      </c>
      <c r="AV140" s="334">
        <f t="shared" si="33"/>
        <v>0</v>
      </c>
      <c r="AW140" s="471">
        <f t="shared" si="34"/>
        <v>0</v>
      </c>
      <c r="AX140" s="471">
        <f t="shared" si="35"/>
        <v>0</v>
      </c>
      <c r="AY140" s="471">
        <f t="shared" si="36"/>
        <v>0</v>
      </c>
    </row>
    <row r="141" spans="1:51" s="334" customFormat="1" ht="20.100000000000001" customHeight="1" collapsed="1" x14ac:dyDescent="0.2">
      <c r="A141" s="324"/>
      <c r="B141" s="291">
        <f t="shared" si="24"/>
        <v>122</v>
      </c>
      <c r="C141" s="604">
        <f t="shared" si="24"/>
        <v>122</v>
      </c>
      <c r="D141" s="328" t="str">
        <f t="shared" si="27"/>
        <v>E1</v>
      </c>
      <c r="E141" s="327" t="str">
        <f t="shared" si="28"/>
        <v>P0</v>
      </c>
      <c r="F141" s="328" t="str">
        <f t="shared" si="28"/>
        <v>A</v>
      </c>
      <c r="G141" s="329">
        <f t="shared" si="25"/>
        <v>0</v>
      </c>
      <c r="H141" s="330"/>
      <c r="I141" s="586">
        <f t="shared" si="29"/>
        <v>0</v>
      </c>
      <c r="J141" s="347"/>
      <c r="K141" s="333"/>
      <c r="L141" s="475" t="str">
        <f t="shared" si="30"/>
        <v/>
      </c>
      <c r="M141" s="602">
        <f>IFERROR(ROUNDUP(K141/Datos_Avanzados!$C$113,0),0)</f>
        <v>0</v>
      </c>
      <c r="N141" s="455"/>
      <c r="O141" s="441" t="s">
        <v>12</v>
      </c>
      <c r="P141" s="455"/>
      <c r="Q141" s="474"/>
      <c r="R141" s="441" t="s">
        <v>12</v>
      </c>
      <c r="S141" s="441" t="s">
        <v>12</v>
      </c>
      <c r="T141" s="441" t="s">
        <v>12</v>
      </c>
      <c r="U141" s="474"/>
      <c r="V141" s="473">
        <f t="shared" si="31"/>
        <v>0</v>
      </c>
      <c r="W141" s="455"/>
      <c r="X141" s="441" t="s">
        <v>12</v>
      </c>
      <c r="Y141" s="474"/>
      <c r="Z141" s="466"/>
      <c r="AA141" s="466"/>
      <c r="AB141" s="466"/>
      <c r="AC141" s="579"/>
      <c r="AD141" s="582"/>
      <c r="AE141" s="582"/>
      <c r="AF141" s="582"/>
      <c r="AG141" s="582"/>
      <c r="AH141" s="605" t="str">
        <f t="shared" si="26"/>
        <v/>
      </c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T141" s="334">
        <f>IF(K141&gt;0,IF(Datos_Principales!$E$457=1,D141&amp;"-"&amp;F141,D141&amp;"-"&amp;E141&amp;"-"&amp;F141),0)</f>
        <v>0</v>
      </c>
      <c r="AU141" s="334">
        <f t="shared" si="32"/>
        <v>0</v>
      </c>
      <c r="AV141" s="334">
        <f t="shared" si="33"/>
        <v>0</v>
      </c>
      <c r="AW141" s="471">
        <f t="shared" si="34"/>
        <v>0</v>
      </c>
      <c r="AX141" s="471">
        <f t="shared" si="35"/>
        <v>0</v>
      </c>
      <c r="AY141" s="471">
        <f t="shared" si="36"/>
        <v>0</v>
      </c>
    </row>
    <row r="142" spans="1:51" s="334" customFormat="1" ht="20.100000000000001" customHeight="1" collapsed="1" x14ac:dyDescent="0.2">
      <c r="A142" s="324"/>
      <c r="B142" s="291">
        <f t="shared" si="24"/>
        <v>123</v>
      </c>
      <c r="C142" s="604">
        <f t="shared" si="24"/>
        <v>123</v>
      </c>
      <c r="D142" s="328" t="str">
        <f t="shared" si="27"/>
        <v>E1</v>
      </c>
      <c r="E142" s="327" t="str">
        <f t="shared" si="28"/>
        <v>P0</v>
      </c>
      <c r="F142" s="328" t="str">
        <f t="shared" si="28"/>
        <v>A</v>
      </c>
      <c r="G142" s="329">
        <f t="shared" si="25"/>
        <v>0</v>
      </c>
      <c r="H142" s="330"/>
      <c r="I142" s="586">
        <f t="shared" si="29"/>
        <v>0</v>
      </c>
      <c r="J142" s="347"/>
      <c r="K142" s="333"/>
      <c r="L142" s="475" t="str">
        <f t="shared" si="30"/>
        <v/>
      </c>
      <c r="M142" s="602">
        <f>IFERROR(ROUNDUP(K142/Datos_Avanzados!$C$113,0),0)</f>
        <v>0</v>
      </c>
      <c r="N142" s="455"/>
      <c r="O142" s="441" t="s">
        <v>12</v>
      </c>
      <c r="P142" s="455"/>
      <c r="Q142" s="474"/>
      <c r="R142" s="441" t="s">
        <v>12</v>
      </c>
      <c r="S142" s="441" t="s">
        <v>12</v>
      </c>
      <c r="T142" s="441" t="s">
        <v>12</v>
      </c>
      <c r="U142" s="474"/>
      <c r="V142" s="473">
        <f t="shared" si="31"/>
        <v>0</v>
      </c>
      <c r="W142" s="455"/>
      <c r="X142" s="441" t="s">
        <v>12</v>
      </c>
      <c r="Y142" s="474"/>
      <c r="Z142" s="466"/>
      <c r="AA142" s="466"/>
      <c r="AB142" s="466"/>
      <c r="AC142" s="579"/>
      <c r="AD142" s="582"/>
      <c r="AE142" s="582"/>
      <c r="AF142" s="582"/>
      <c r="AG142" s="582"/>
      <c r="AH142" s="605" t="str">
        <f t="shared" si="26"/>
        <v/>
      </c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T142" s="334">
        <f>IF(K142&gt;0,IF(Datos_Principales!$E$457=1,D142&amp;"-"&amp;F142,D142&amp;"-"&amp;E142&amp;"-"&amp;F142),0)</f>
        <v>0</v>
      </c>
      <c r="AU142" s="334">
        <f t="shared" si="32"/>
        <v>0</v>
      </c>
      <c r="AV142" s="334">
        <f t="shared" si="33"/>
        <v>0</v>
      </c>
      <c r="AW142" s="471">
        <f t="shared" si="34"/>
        <v>0</v>
      </c>
      <c r="AX142" s="471">
        <f t="shared" si="35"/>
        <v>0</v>
      </c>
      <c r="AY142" s="471">
        <f t="shared" si="36"/>
        <v>0</v>
      </c>
    </row>
    <row r="143" spans="1:51" s="334" customFormat="1" ht="20.100000000000001" customHeight="1" collapsed="1" x14ac:dyDescent="0.2">
      <c r="A143" s="324"/>
      <c r="B143" s="291">
        <f t="shared" si="24"/>
        <v>124</v>
      </c>
      <c r="C143" s="604">
        <f t="shared" si="24"/>
        <v>124</v>
      </c>
      <c r="D143" s="328" t="str">
        <f t="shared" si="27"/>
        <v>E1</v>
      </c>
      <c r="E143" s="327" t="str">
        <f t="shared" si="28"/>
        <v>P0</v>
      </c>
      <c r="F143" s="328" t="str">
        <f t="shared" si="28"/>
        <v>A</v>
      </c>
      <c r="G143" s="329">
        <f t="shared" si="25"/>
        <v>0</v>
      </c>
      <c r="H143" s="330"/>
      <c r="I143" s="586">
        <f t="shared" si="29"/>
        <v>0</v>
      </c>
      <c r="J143" s="347"/>
      <c r="K143" s="333"/>
      <c r="L143" s="475" t="str">
        <f t="shared" si="30"/>
        <v/>
      </c>
      <c r="M143" s="602">
        <f>IFERROR(ROUNDUP(K143/Datos_Avanzados!$C$113,0),0)</f>
        <v>0</v>
      </c>
      <c r="N143" s="455"/>
      <c r="O143" s="441" t="s">
        <v>12</v>
      </c>
      <c r="P143" s="455"/>
      <c r="Q143" s="474"/>
      <c r="R143" s="441" t="s">
        <v>12</v>
      </c>
      <c r="S143" s="441" t="s">
        <v>12</v>
      </c>
      <c r="T143" s="441" t="s">
        <v>12</v>
      </c>
      <c r="U143" s="474"/>
      <c r="V143" s="473">
        <f t="shared" si="31"/>
        <v>0</v>
      </c>
      <c r="W143" s="455"/>
      <c r="X143" s="441" t="s">
        <v>12</v>
      </c>
      <c r="Y143" s="474"/>
      <c r="Z143" s="466"/>
      <c r="AA143" s="466"/>
      <c r="AB143" s="466"/>
      <c r="AC143" s="579"/>
      <c r="AD143" s="582"/>
      <c r="AE143" s="582"/>
      <c r="AF143" s="582"/>
      <c r="AG143" s="582"/>
      <c r="AH143" s="605" t="str">
        <f t="shared" si="26"/>
        <v/>
      </c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T143" s="334">
        <f>IF(K143&gt;0,IF(Datos_Principales!$E$457=1,D143&amp;"-"&amp;F143,D143&amp;"-"&amp;E143&amp;"-"&amp;F143),0)</f>
        <v>0</v>
      </c>
      <c r="AU143" s="334">
        <f t="shared" si="32"/>
        <v>0</v>
      </c>
      <c r="AV143" s="334">
        <f t="shared" si="33"/>
        <v>0</v>
      </c>
      <c r="AW143" s="471">
        <f t="shared" si="34"/>
        <v>0</v>
      </c>
      <c r="AX143" s="471">
        <f t="shared" si="35"/>
        <v>0</v>
      </c>
      <c r="AY143" s="471">
        <f t="shared" si="36"/>
        <v>0</v>
      </c>
    </row>
    <row r="144" spans="1:51" s="334" customFormat="1" ht="20.100000000000001" customHeight="1" collapsed="1" x14ac:dyDescent="0.2">
      <c r="A144" s="324"/>
      <c r="B144" s="291">
        <f t="shared" si="24"/>
        <v>125</v>
      </c>
      <c r="C144" s="604">
        <f t="shared" si="24"/>
        <v>125</v>
      </c>
      <c r="D144" s="328" t="str">
        <f t="shared" si="27"/>
        <v>E1</v>
      </c>
      <c r="E144" s="327" t="str">
        <f t="shared" si="28"/>
        <v>P0</v>
      </c>
      <c r="F144" s="328" t="str">
        <f t="shared" si="28"/>
        <v>A</v>
      </c>
      <c r="G144" s="329">
        <f t="shared" si="25"/>
        <v>0</v>
      </c>
      <c r="H144" s="330"/>
      <c r="I144" s="586">
        <f t="shared" si="29"/>
        <v>0</v>
      </c>
      <c r="J144" s="347"/>
      <c r="K144" s="333"/>
      <c r="L144" s="475" t="str">
        <f t="shared" si="30"/>
        <v/>
      </c>
      <c r="M144" s="602">
        <f>IFERROR(ROUNDUP(K144/Datos_Avanzados!$C$113,0),0)</f>
        <v>0</v>
      </c>
      <c r="N144" s="455"/>
      <c r="O144" s="441" t="s">
        <v>12</v>
      </c>
      <c r="P144" s="455"/>
      <c r="Q144" s="474"/>
      <c r="R144" s="441" t="s">
        <v>12</v>
      </c>
      <c r="S144" s="441" t="s">
        <v>12</v>
      </c>
      <c r="T144" s="441" t="s">
        <v>12</v>
      </c>
      <c r="U144" s="474"/>
      <c r="V144" s="473">
        <f t="shared" si="31"/>
        <v>0</v>
      </c>
      <c r="W144" s="455"/>
      <c r="X144" s="441" t="s">
        <v>12</v>
      </c>
      <c r="Y144" s="474"/>
      <c r="Z144" s="466"/>
      <c r="AA144" s="466"/>
      <c r="AB144" s="466"/>
      <c r="AC144" s="579"/>
      <c r="AD144" s="582"/>
      <c r="AE144" s="582"/>
      <c r="AF144" s="582"/>
      <c r="AG144" s="582"/>
      <c r="AH144" s="605" t="str">
        <f t="shared" si="26"/>
        <v/>
      </c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T144" s="334">
        <f>IF(K144&gt;0,IF(Datos_Principales!$E$457=1,D144&amp;"-"&amp;F144,D144&amp;"-"&amp;E144&amp;"-"&amp;F144),0)</f>
        <v>0</v>
      </c>
      <c r="AU144" s="334">
        <f t="shared" si="32"/>
        <v>0</v>
      </c>
      <c r="AV144" s="334">
        <f t="shared" si="33"/>
        <v>0</v>
      </c>
      <c r="AW144" s="471">
        <f t="shared" si="34"/>
        <v>0</v>
      </c>
      <c r="AX144" s="471">
        <f t="shared" si="35"/>
        <v>0</v>
      </c>
      <c r="AY144" s="471">
        <f t="shared" si="36"/>
        <v>0</v>
      </c>
    </row>
    <row r="145" spans="1:51" s="334" customFormat="1" ht="20.100000000000001" customHeight="1" collapsed="1" x14ac:dyDescent="0.2">
      <c r="A145" s="324"/>
      <c r="B145" s="291">
        <f t="shared" si="24"/>
        <v>126</v>
      </c>
      <c r="C145" s="604">
        <f t="shared" si="24"/>
        <v>126</v>
      </c>
      <c r="D145" s="328" t="str">
        <f t="shared" si="27"/>
        <v>E1</v>
      </c>
      <c r="E145" s="327" t="str">
        <f t="shared" si="28"/>
        <v>P0</v>
      </c>
      <c r="F145" s="328" t="str">
        <f t="shared" si="28"/>
        <v>A</v>
      </c>
      <c r="G145" s="329">
        <f t="shared" si="25"/>
        <v>0</v>
      </c>
      <c r="H145" s="330"/>
      <c r="I145" s="586">
        <f t="shared" si="29"/>
        <v>0</v>
      </c>
      <c r="J145" s="347"/>
      <c r="K145" s="333"/>
      <c r="L145" s="475" t="str">
        <f t="shared" si="30"/>
        <v/>
      </c>
      <c r="M145" s="602">
        <f>IFERROR(ROUNDUP(K145/Datos_Avanzados!$C$113,0),0)</f>
        <v>0</v>
      </c>
      <c r="N145" s="455"/>
      <c r="O145" s="441" t="s">
        <v>12</v>
      </c>
      <c r="P145" s="455"/>
      <c r="Q145" s="474"/>
      <c r="R145" s="441" t="s">
        <v>12</v>
      </c>
      <c r="S145" s="441" t="s">
        <v>12</v>
      </c>
      <c r="T145" s="441" t="s">
        <v>12</v>
      </c>
      <c r="U145" s="474"/>
      <c r="V145" s="473">
        <f t="shared" si="31"/>
        <v>0</v>
      </c>
      <c r="W145" s="455"/>
      <c r="X145" s="441" t="s">
        <v>12</v>
      </c>
      <c r="Y145" s="474"/>
      <c r="Z145" s="466"/>
      <c r="AA145" s="466"/>
      <c r="AB145" s="466"/>
      <c r="AC145" s="579"/>
      <c r="AD145" s="582"/>
      <c r="AE145" s="582"/>
      <c r="AF145" s="582"/>
      <c r="AG145" s="582"/>
      <c r="AH145" s="605" t="str">
        <f t="shared" si="26"/>
        <v/>
      </c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T145" s="334">
        <f>IF(K145&gt;0,IF(Datos_Principales!$E$457=1,D145&amp;"-"&amp;F145,D145&amp;"-"&amp;E145&amp;"-"&amp;F145),0)</f>
        <v>0</v>
      </c>
      <c r="AU145" s="334">
        <f t="shared" si="32"/>
        <v>0</v>
      </c>
      <c r="AV145" s="334">
        <f t="shared" si="33"/>
        <v>0</v>
      </c>
      <c r="AW145" s="471">
        <f t="shared" si="34"/>
        <v>0</v>
      </c>
      <c r="AX145" s="471">
        <f t="shared" si="35"/>
        <v>0</v>
      </c>
      <c r="AY145" s="471">
        <f t="shared" si="36"/>
        <v>0</v>
      </c>
    </row>
    <row r="146" spans="1:51" s="334" customFormat="1" ht="20.100000000000001" customHeight="1" collapsed="1" x14ac:dyDescent="0.2">
      <c r="A146" s="324"/>
      <c r="B146" s="291">
        <f t="shared" si="24"/>
        <v>127</v>
      </c>
      <c r="C146" s="604">
        <f t="shared" si="24"/>
        <v>127</v>
      </c>
      <c r="D146" s="328" t="str">
        <f t="shared" si="27"/>
        <v>E1</v>
      </c>
      <c r="E146" s="327" t="str">
        <f t="shared" si="28"/>
        <v>P0</v>
      </c>
      <c r="F146" s="328" t="str">
        <f t="shared" si="28"/>
        <v>A</v>
      </c>
      <c r="G146" s="329">
        <f t="shared" si="25"/>
        <v>0</v>
      </c>
      <c r="H146" s="330"/>
      <c r="I146" s="586">
        <f t="shared" si="29"/>
        <v>0</v>
      </c>
      <c r="J146" s="347"/>
      <c r="K146" s="333"/>
      <c r="L146" s="475" t="str">
        <f t="shared" si="30"/>
        <v/>
      </c>
      <c r="M146" s="602">
        <f>IFERROR(ROUNDUP(K146/Datos_Avanzados!$C$113,0),0)</f>
        <v>0</v>
      </c>
      <c r="N146" s="455"/>
      <c r="O146" s="441" t="s">
        <v>12</v>
      </c>
      <c r="P146" s="455"/>
      <c r="Q146" s="474"/>
      <c r="R146" s="441" t="s">
        <v>12</v>
      </c>
      <c r="S146" s="441" t="s">
        <v>12</v>
      </c>
      <c r="T146" s="441" t="s">
        <v>12</v>
      </c>
      <c r="U146" s="474"/>
      <c r="V146" s="473">
        <f t="shared" si="31"/>
        <v>0</v>
      </c>
      <c r="W146" s="455"/>
      <c r="X146" s="441" t="s">
        <v>12</v>
      </c>
      <c r="Y146" s="474"/>
      <c r="Z146" s="466"/>
      <c r="AA146" s="466"/>
      <c r="AB146" s="466"/>
      <c r="AC146" s="579"/>
      <c r="AD146" s="582"/>
      <c r="AE146" s="582"/>
      <c r="AF146" s="582"/>
      <c r="AG146" s="582"/>
      <c r="AH146" s="605" t="str">
        <f t="shared" si="26"/>
        <v/>
      </c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T146" s="334">
        <f>IF(K146&gt;0,IF(Datos_Principales!$E$457=1,D146&amp;"-"&amp;F146,D146&amp;"-"&amp;E146&amp;"-"&amp;F146),0)</f>
        <v>0</v>
      </c>
      <c r="AU146" s="334">
        <f t="shared" si="32"/>
        <v>0</v>
      </c>
      <c r="AV146" s="334">
        <f t="shared" si="33"/>
        <v>0</v>
      </c>
      <c r="AW146" s="471">
        <f t="shared" si="34"/>
        <v>0</v>
      </c>
      <c r="AX146" s="471">
        <f t="shared" si="35"/>
        <v>0</v>
      </c>
      <c r="AY146" s="471">
        <f t="shared" si="36"/>
        <v>0</v>
      </c>
    </row>
    <row r="147" spans="1:51" s="334" customFormat="1" ht="20.100000000000001" customHeight="1" collapsed="1" x14ac:dyDescent="0.2">
      <c r="A147" s="324"/>
      <c r="B147" s="291">
        <f t="shared" si="24"/>
        <v>128</v>
      </c>
      <c r="C147" s="604">
        <f t="shared" si="24"/>
        <v>128</v>
      </c>
      <c r="D147" s="328" t="str">
        <f t="shared" si="27"/>
        <v>E1</v>
      </c>
      <c r="E147" s="327" t="str">
        <f t="shared" si="28"/>
        <v>P0</v>
      </c>
      <c r="F147" s="328" t="str">
        <f t="shared" si="28"/>
        <v>A</v>
      </c>
      <c r="G147" s="329">
        <f t="shared" si="25"/>
        <v>0</v>
      </c>
      <c r="H147" s="330"/>
      <c r="I147" s="586">
        <f t="shared" si="29"/>
        <v>0</v>
      </c>
      <c r="J147" s="347"/>
      <c r="K147" s="333"/>
      <c r="L147" s="475" t="str">
        <f t="shared" si="30"/>
        <v/>
      </c>
      <c r="M147" s="602">
        <f>IFERROR(ROUNDUP(K147/Datos_Avanzados!$C$113,0),0)</f>
        <v>0</v>
      </c>
      <c r="N147" s="455"/>
      <c r="O147" s="441" t="s">
        <v>12</v>
      </c>
      <c r="P147" s="455"/>
      <c r="Q147" s="474"/>
      <c r="R147" s="441" t="s">
        <v>12</v>
      </c>
      <c r="S147" s="441" t="s">
        <v>12</v>
      </c>
      <c r="T147" s="441" t="s">
        <v>12</v>
      </c>
      <c r="U147" s="474"/>
      <c r="V147" s="473">
        <f t="shared" si="31"/>
        <v>0</v>
      </c>
      <c r="W147" s="455"/>
      <c r="X147" s="441" t="s">
        <v>12</v>
      </c>
      <c r="Y147" s="474"/>
      <c r="Z147" s="466"/>
      <c r="AA147" s="466"/>
      <c r="AB147" s="466"/>
      <c r="AC147" s="579"/>
      <c r="AD147" s="582"/>
      <c r="AE147" s="582"/>
      <c r="AF147" s="582"/>
      <c r="AG147" s="582"/>
      <c r="AH147" s="605" t="str">
        <f t="shared" si="26"/>
        <v/>
      </c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T147" s="334">
        <f>IF(K147&gt;0,IF(Datos_Principales!$E$457=1,D147&amp;"-"&amp;F147,D147&amp;"-"&amp;E147&amp;"-"&amp;F147),0)</f>
        <v>0</v>
      </c>
      <c r="AU147" s="334">
        <f t="shared" si="32"/>
        <v>0</v>
      </c>
      <c r="AV147" s="334">
        <f t="shared" si="33"/>
        <v>0</v>
      </c>
      <c r="AW147" s="471">
        <f t="shared" si="34"/>
        <v>0</v>
      </c>
      <c r="AX147" s="471">
        <f t="shared" si="35"/>
        <v>0</v>
      </c>
      <c r="AY147" s="471">
        <f t="shared" si="36"/>
        <v>0</v>
      </c>
    </row>
    <row r="148" spans="1:51" s="334" customFormat="1" ht="20.100000000000001" customHeight="1" collapsed="1" x14ac:dyDescent="0.2">
      <c r="A148" s="324"/>
      <c r="B148" s="291">
        <f t="shared" si="24"/>
        <v>129</v>
      </c>
      <c r="C148" s="604">
        <f t="shared" si="24"/>
        <v>129</v>
      </c>
      <c r="D148" s="328" t="str">
        <f t="shared" si="27"/>
        <v>E1</v>
      </c>
      <c r="E148" s="327" t="str">
        <f t="shared" si="28"/>
        <v>P0</v>
      </c>
      <c r="F148" s="328" t="str">
        <f t="shared" si="28"/>
        <v>A</v>
      </c>
      <c r="G148" s="329">
        <f t="shared" si="25"/>
        <v>0</v>
      </c>
      <c r="H148" s="330"/>
      <c r="I148" s="586">
        <f t="shared" si="29"/>
        <v>0</v>
      </c>
      <c r="J148" s="347"/>
      <c r="K148" s="333"/>
      <c r="L148" s="475" t="str">
        <f t="shared" si="30"/>
        <v/>
      </c>
      <c r="M148" s="602">
        <f>IFERROR(ROUNDUP(K148/Datos_Avanzados!$C$113,0),0)</f>
        <v>0</v>
      </c>
      <c r="N148" s="455"/>
      <c r="O148" s="441" t="s">
        <v>12</v>
      </c>
      <c r="P148" s="455"/>
      <c r="Q148" s="474"/>
      <c r="R148" s="441" t="s">
        <v>12</v>
      </c>
      <c r="S148" s="441" t="s">
        <v>12</v>
      </c>
      <c r="T148" s="441" t="s">
        <v>12</v>
      </c>
      <c r="U148" s="474"/>
      <c r="V148" s="473">
        <f t="shared" si="31"/>
        <v>0</v>
      </c>
      <c r="W148" s="455"/>
      <c r="X148" s="441" t="s">
        <v>12</v>
      </c>
      <c r="Y148" s="474"/>
      <c r="Z148" s="466"/>
      <c r="AA148" s="466"/>
      <c r="AB148" s="466"/>
      <c r="AC148" s="579"/>
      <c r="AD148" s="582"/>
      <c r="AE148" s="582"/>
      <c r="AF148" s="582"/>
      <c r="AG148" s="582"/>
      <c r="AH148" s="605" t="str">
        <f t="shared" si="26"/>
        <v/>
      </c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T148" s="334">
        <f>IF(K148&gt;0,IF(Datos_Principales!$E$457=1,D148&amp;"-"&amp;F148,D148&amp;"-"&amp;E148&amp;"-"&amp;F148),0)</f>
        <v>0</v>
      </c>
      <c r="AU148" s="334">
        <f t="shared" si="32"/>
        <v>0</v>
      </c>
      <c r="AV148" s="334">
        <f t="shared" si="33"/>
        <v>0</v>
      </c>
      <c r="AW148" s="471">
        <f t="shared" si="34"/>
        <v>0</v>
      </c>
      <c r="AX148" s="471">
        <f t="shared" si="35"/>
        <v>0</v>
      </c>
      <c r="AY148" s="471">
        <f t="shared" si="36"/>
        <v>0</v>
      </c>
    </row>
    <row r="149" spans="1:51" s="334" customFormat="1" ht="20.100000000000001" customHeight="1" collapsed="1" x14ac:dyDescent="0.2">
      <c r="A149" s="324"/>
      <c r="B149" s="291">
        <f t="shared" ref="B149:C212" si="37">B148+1</f>
        <v>130</v>
      </c>
      <c r="C149" s="604">
        <f t="shared" si="37"/>
        <v>130</v>
      </c>
      <c r="D149" s="328" t="str">
        <f t="shared" si="27"/>
        <v>E1</v>
      </c>
      <c r="E149" s="327" t="str">
        <f t="shared" si="28"/>
        <v>P0</v>
      </c>
      <c r="F149" s="328" t="str">
        <f t="shared" si="28"/>
        <v>A</v>
      </c>
      <c r="G149" s="329">
        <f t="shared" ref="G149:G212" si="38">IF(F149="",0,IF(AU149&gt;0,$G$9,0))</f>
        <v>0</v>
      </c>
      <c r="H149" s="330"/>
      <c r="I149" s="586">
        <f t="shared" si="29"/>
        <v>0</v>
      </c>
      <c r="J149" s="347"/>
      <c r="K149" s="333"/>
      <c r="L149" s="475" t="str">
        <f t="shared" si="30"/>
        <v/>
      </c>
      <c r="M149" s="602">
        <f>IFERROR(ROUNDUP(K149/Datos_Avanzados!$C$113,0),0)</f>
        <v>0</v>
      </c>
      <c r="N149" s="455"/>
      <c r="O149" s="441" t="s">
        <v>12</v>
      </c>
      <c r="P149" s="455"/>
      <c r="Q149" s="474"/>
      <c r="R149" s="441" t="s">
        <v>12</v>
      </c>
      <c r="S149" s="441" t="s">
        <v>12</v>
      </c>
      <c r="T149" s="441" t="s">
        <v>12</v>
      </c>
      <c r="U149" s="474"/>
      <c r="V149" s="473">
        <f t="shared" si="31"/>
        <v>0</v>
      </c>
      <c r="W149" s="455"/>
      <c r="X149" s="441" t="s">
        <v>12</v>
      </c>
      <c r="Y149" s="474"/>
      <c r="Z149" s="466"/>
      <c r="AA149" s="466"/>
      <c r="AB149" s="466"/>
      <c r="AC149" s="579"/>
      <c r="AD149" s="582"/>
      <c r="AE149" s="582"/>
      <c r="AF149" s="582"/>
      <c r="AG149" s="582"/>
      <c r="AH149" s="605" t="str">
        <f t="shared" ref="AH149:AH212" si="39">IF(K149="","",IF(AG149&gt;K149,"!",""))</f>
        <v/>
      </c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T149" s="334">
        <f>IF(K149&gt;0,IF(Datos_Principales!$E$457=1,D149&amp;"-"&amp;F149,D149&amp;"-"&amp;E149&amp;"-"&amp;F149),0)</f>
        <v>0</v>
      </c>
      <c r="AU149" s="334">
        <f t="shared" si="32"/>
        <v>0</v>
      </c>
      <c r="AV149" s="334">
        <f t="shared" si="33"/>
        <v>0</v>
      </c>
      <c r="AW149" s="471">
        <f t="shared" si="34"/>
        <v>0</v>
      </c>
      <c r="AX149" s="471">
        <f t="shared" si="35"/>
        <v>0</v>
      </c>
      <c r="AY149" s="471">
        <f t="shared" si="36"/>
        <v>0</v>
      </c>
    </row>
    <row r="150" spans="1:51" s="334" customFormat="1" ht="20.100000000000001" customHeight="1" collapsed="1" x14ac:dyDescent="0.2">
      <c r="A150" s="324"/>
      <c r="B150" s="291">
        <f t="shared" si="37"/>
        <v>131</v>
      </c>
      <c r="C150" s="604">
        <f t="shared" si="37"/>
        <v>131</v>
      </c>
      <c r="D150" s="328" t="str">
        <f t="shared" ref="D150:D213" si="40">D149</f>
        <v>E1</v>
      </c>
      <c r="E150" s="327" t="str">
        <f t="shared" ref="E150:F213" si="41">E149</f>
        <v>P0</v>
      </c>
      <c r="F150" s="328" t="str">
        <f t="shared" si="41"/>
        <v>A</v>
      </c>
      <c r="G150" s="329">
        <f t="shared" si="38"/>
        <v>0</v>
      </c>
      <c r="H150" s="330"/>
      <c r="I150" s="586">
        <f t="shared" si="29"/>
        <v>0</v>
      </c>
      <c r="J150" s="347"/>
      <c r="K150" s="333"/>
      <c r="L150" s="475" t="str">
        <f t="shared" si="30"/>
        <v/>
      </c>
      <c r="M150" s="602">
        <f>IFERROR(ROUNDUP(K150/Datos_Avanzados!$C$113,0),0)</f>
        <v>0</v>
      </c>
      <c r="N150" s="455"/>
      <c r="O150" s="441" t="s">
        <v>12</v>
      </c>
      <c r="P150" s="455"/>
      <c r="Q150" s="474"/>
      <c r="R150" s="441" t="s">
        <v>12</v>
      </c>
      <c r="S150" s="441" t="s">
        <v>12</v>
      </c>
      <c r="T150" s="441" t="s">
        <v>12</v>
      </c>
      <c r="U150" s="474"/>
      <c r="V150" s="473">
        <f t="shared" si="31"/>
        <v>0</v>
      </c>
      <c r="W150" s="455"/>
      <c r="X150" s="441" t="s">
        <v>12</v>
      </c>
      <c r="Y150" s="474"/>
      <c r="Z150" s="466"/>
      <c r="AA150" s="466"/>
      <c r="AB150" s="466"/>
      <c r="AC150" s="579"/>
      <c r="AD150" s="582"/>
      <c r="AE150" s="582"/>
      <c r="AF150" s="582"/>
      <c r="AG150" s="582"/>
      <c r="AH150" s="605" t="str">
        <f t="shared" si="39"/>
        <v/>
      </c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T150" s="334">
        <f>IF(K150&gt;0,IF(Datos_Principales!$E$457=1,D150&amp;"-"&amp;F150,D150&amp;"-"&amp;E150&amp;"-"&amp;F150),0)</f>
        <v>0</v>
      </c>
      <c r="AU150" s="334">
        <f t="shared" si="32"/>
        <v>0</v>
      </c>
      <c r="AV150" s="334">
        <f t="shared" si="33"/>
        <v>0</v>
      </c>
      <c r="AW150" s="471">
        <f t="shared" si="34"/>
        <v>0</v>
      </c>
      <c r="AX150" s="471">
        <f t="shared" si="35"/>
        <v>0</v>
      </c>
      <c r="AY150" s="471">
        <f t="shared" si="36"/>
        <v>0</v>
      </c>
    </row>
    <row r="151" spans="1:51" s="334" customFormat="1" ht="20.100000000000001" customHeight="1" collapsed="1" x14ac:dyDescent="0.2">
      <c r="A151" s="324"/>
      <c r="B151" s="291">
        <f t="shared" si="37"/>
        <v>132</v>
      </c>
      <c r="C151" s="604">
        <f t="shared" si="37"/>
        <v>132</v>
      </c>
      <c r="D151" s="328" t="str">
        <f t="shared" si="40"/>
        <v>E1</v>
      </c>
      <c r="E151" s="327" t="str">
        <f t="shared" si="41"/>
        <v>P0</v>
      </c>
      <c r="F151" s="328" t="str">
        <f t="shared" si="41"/>
        <v>A</v>
      </c>
      <c r="G151" s="329">
        <f t="shared" si="38"/>
        <v>0</v>
      </c>
      <c r="H151" s="330"/>
      <c r="I151" s="586">
        <f t="shared" si="29"/>
        <v>0</v>
      </c>
      <c r="J151" s="347"/>
      <c r="K151" s="333"/>
      <c r="L151" s="475" t="str">
        <f t="shared" si="30"/>
        <v/>
      </c>
      <c r="M151" s="602">
        <f>IFERROR(ROUNDUP(K151/Datos_Avanzados!$C$113,0),0)</f>
        <v>0</v>
      </c>
      <c r="N151" s="455"/>
      <c r="O151" s="441" t="s">
        <v>12</v>
      </c>
      <c r="P151" s="455"/>
      <c r="Q151" s="474"/>
      <c r="R151" s="441" t="s">
        <v>12</v>
      </c>
      <c r="S151" s="441" t="s">
        <v>12</v>
      </c>
      <c r="T151" s="441" t="s">
        <v>12</v>
      </c>
      <c r="U151" s="474"/>
      <c r="V151" s="473">
        <f t="shared" si="31"/>
        <v>0</v>
      </c>
      <c r="W151" s="455"/>
      <c r="X151" s="441" t="s">
        <v>12</v>
      </c>
      <c r="Y151" s="474"/>
      <c r="Z151" s="466"/>
      <c r="AA151" s="466"/>
      <c r="AB151" s="466"/>
      <c r="AC151" s="579"/>
      <c r="AD151" s="582"/>
      <c r="AE151" s="582"/>
      <c r="AF151" s="582"/>
      <c r="AG151" s="582"/>
      <c r="AH151" s="605" t="str">
        <f t="shared" si="39"/>
        <v/>
      </c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T151" s="334">
        <f>IF(K151&gt;0,IF(Datos_Principales!$E$457=1,D151&amp;"-"&amp;F151,D151&amp;"-"&amp;E151&amp;"-"&amp;F151),0)</f>
        <v>0</v>
      </c>
      <c r="AU151" s="334">
        <f t="shared" si="32"/>
        <v>0</v>
      </c>
      <c r="AV151" s="334">
        <f t="shared" si="33"/>
        <v>0</v>
      </c>
      <c r="AW151" s="471">
        <f t="shared" si="34"/>
        <v>0</v>
      </c>
      <c r="AX151" s="471">
        <f t="shared" si="35"/>
        <v>0</v>
      </c>
      <c r="AY151" s="471">
        <f t="shared" si="36"/>
        <v>0</v>
      </c>
    </row>
    <row r="152" spans="1:51" s="334" customFormat="1" ht="20.100000000000001" customHeight="1" collapsed="1" x14ac:dyDescent="0.2">
      <c r="A152" s="324"/>
      <c r="B152" s="291">
        <f t="shared" si="37"/>
        <v>133</v>
      </c>
      <c r="C152" s="604">
        <f t="shared" si="37"/>
        <v>133</v>
      </c>
      <c r="D152" s="328" t="str">
        <f t="shared" si="40"/>
        <v>E1</v>
      </c>
      <c r="E152" s="327" t="str">
        <f t="shared" si="41"/>
        <v>P0</v>
      </c>
      <c r="F152" s="328" t="str">
        <f t="shared" si="41"/>
        <v>A</v>
      </c>
      <c r="G152" s="329">
        <f t="shared" si="38"/>
        <v>0</v>
      </c>
      <c r="H152" s="330"/>
      <c r="I152" s="586">
        <f t="shared" si="29"/>
        <v>0</v>
      </c>
      <c r="J152" s="347"/>
      <c r="K152" s="333"/>
      <c r="L152" s="475" t="str">
        <f t="shared" si="30"/>
        <v/>
      </c>
      <c r="M152" s="602">
        <f>IFERROR(ROUNDUP(K152/Datos_Avanzados!$C$113,0),0)</f>
        <v>0</v>
      </c>
      <c r="N152" s="455"/>
      <c r="O152" s="441" t="s">
        <v>12</v>
      </c>
      <c r="P152" s="455"/>
      <c r="Q152" s="474"/>
      <c r="R152" s="441" t="s">
        <v>12</v>
      </c>
      <c r="S152" s="441" t="s">
        <v>12</v>
      </c>
      <c r="T152" s="441" t="s">
        <v>12</v>
      </c>
      <c r="U152" s="474"/>
      <c r="V152" s="473">
        <f t="shared" si="31"/>
        <v>0</v>
      </c>
      <c r="W152" s="455"/>
      <c r="X152" s="441" t="s">
        <v>12</v>
      </c>
      <c r="Y152" s="474"/>
      <c r="Z152" s="466"/>
      <c r="AA152" s="466"/>
      <c r="AB152" s="466"/>
      <c r="AC152" s="579"/>
      <c r="AD152" s="582"/>
      <c r="AE152" s="582"/>
      <c r="AF152" s="582"/>
      <c r="AG152" s="582"/>
      <c r="AH152" s="605" t="str">
        <f t="shared" si="39"/>
        <v/>
      </c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T152" s="334">
        <f>IF(K152&gt;0,IF(Datos_Principales!$E$457=1,D152&amp;"-"&amp;F152,D152&amp;"-"&amp;E152&amp;"-"&amp;F152),0)</f>
        <v>0</v>
      </c>
      <c r="AU152" s="334">
        <f t="shared" si="32"/>
        <v>0</v>
      </c>
      <c r="AV152" s="334">
        <f t="shared" si="33"/>
        <v>0</v>
      </c>
      <c r="AW152" s="471">
        <f t="shared" si="34"/>
        <v>0</v>
      </c>
      <c r="AX152" s="471">
        <f t="shared" si="35"/>
        <v>0</v>
      </c>
      <c r="AY152" s="471">
        <f t="shared" si="36"/>
        <v>0</v>
      </c>
    </row>
    <row r="153" spans="1:51" s="334" customFormat="1" ht="20.100000000000001" customHeight="1" collapsed="1" x14ac:dyDescent="0.2">
      <c r="A153" s="324"/>
      <c r="B153" s="291">
        <f t="shared" si="37"/>
        <v>134</v>
      </c>
      <c r="C153" s="604">
        <f t="shared" si="37"/>
        <v>134</v>
      </c>
      <c r="D153" s="328" t="str">
        <f t="shared" si="40"/>
        <v>E1</v>
      </c>
      <c r="E153" s="327" t="str">
        <f t="shared" si="41"/>
        <v>P0</v>
      </c>
      <c r="F153" s="328" t="str">
        <f t="shared" si="41"/>
        <v>A</v>
      </c>
      <c r="G153" s="329">
        <f t="shared" si="38"/>
        <v>0</v>
      </c>
      <c r="H153" s="330"/>
      <c r="I153" s="586">
        <f t="shared" si="29"/>
        <v>0</v>
      </c>
      <c r="J153" s="347"/>
      <c r="K153" s="333"/>
      <c r="L153" s="475" t="str">
        <f t="shared" si="30"/>
        <v/>
      </c>
      <c r="M153" s="602">
        <f>IFERROR(ROUNDUP(K153/Datos_Avanzados!$C$113,0),0)</f>
        <v>0</v>
      </c>
      <c r="N153" s="455"/>
      <c r="O153" s="441" t="s">
        <v>12</v>
      </c>
      <c r="P153" s="455"/>
      <c r="Q153" s="474"/>
      <c r="R153" s="441" t="s">
        <v>12</v>
      </c>
      <c r="S153" s="441" t="s">
        <v>12</v>
      </c>
      <c r="T153" s="441" t="s">
        <v>12</v>
      </c>
      <c r="U153" s="474"/>
      <c r="V153" s="473">
        <f t="shared" si="31"/>
        <v>0</v>
      </c>
      <c r="W153" s="455"/>
      <c r="X153" s="441" t="s">
        <v>12</v>
      </c>
      <c r="Y153" s="474"/>
      <c r="Z153" s="466"/>
      <c r="AA153" s="466"/>
      <c r="AB153" s="466"/>
      <c r="AC153" s="579"/>
      <c r="AD153" s="582"/>
      <c r="AE153" s="582"/>
      <c r="AF153" s="582"/>
      <c r="AG153" s="582"/>
      <c r="AH153" s="605" t="str">
        <f t="shared" si="39"/>
        <v/>
      </c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T153" s="334">
        <f>IF(K153&gt;0,IF(Datos_Principales!$E$457=1,D153&amp;"-"&amp;F153,D153&amp;"-"&amp;E153&amp;"-"&amp;F153),0)</f>
        <v>0</v>
      </c>
      <c r="AU153" s="334">
        <f t="shared" si="32"/>
        <v>0</v>
      </c>
      <c r="AV153" s="334">
        <f t="shared" si="33"/>
        <v>0</v>
      </c>
      <c r="AW153" s="471">
        <f t="shared" si="34"/>
        <v>0</v>
      </c>
      <c r="AX153" s="471">
        <f t="shared" si="35"/>
        <v>0</v>
      </c>
      <c r="AY153" s="471">
        <f t="shared" si="36"/>
        <v>0</v>
      </c>
    </row>
    <row r="154" spans="1:51" s="334" customFormat="1" ht="20.100000000000001" customHeight="1" collapsed="1" x14ac:dyDescent="0.2">
      <c r="A154" s="324"/>
      <c r="B154" s="291">
        <f t="shared" si="37"/>
        <v>135</v>
      </c>
      <c r="C154" s="604">
        <f t="shared" si="37"/>
        <v>135</v>
      </c>
      <c r="D154" s="328" t="str">
        <f t="shared" si="40"/>
        <v>E1</v>
      </c>
      <c r="E154" s="327" t="str">
        <f t="shared" si="41"/>
        <v>P0</v>
      </c>
      <c r="F154" s="328" t="str">
        <f t="shared" si="41"/>
        <v>A</v>
      </c>
      <c r="G154" s="329">
        <f t="shared" si="38"/>
        <v>0</v>
      </c>
      <c r="H154" s="330"/>
      <c r="I154" s="586">
        <f t="shared" si="29"/>
        <v>0</v>
      </c>
      <c r="J154" s="347"/>
      <c r="K154" s="333"/>
      <c r="L154" s="475" t="str">
        <f t="shared" si="30"/>
        <v/>
      </c>
      <c r="M154" s="602">
        <f>IFERROR(ROUNDUP(K154/Datos_Avanzados!$C$113,0),0)</f>
        <v>0</v>
      </c>
      <c r="N154" s="455"/>
      <c r="O154" s="441" t="s">
        <v>12</v>
      </c>
      <c r="P154" s="455"/>
      <c r="Q154" s="474"/>
      <c r="R154" s="441" t="s">
        <v>12</v>
      </c>
      <c r="S154" s="441" t="s">
        <v>12</v>
      </c>
      <c r="T154" s="441" t="s">
        <v>12</v>
      </c>
      <c r="U154" s="474"/>
      <c r="V154" s="473">
        <f t="shared" si="31"/>
        <v>0</v>
      </c>
      <c r="W154" s="455"/>
      <c r="X154" s="441" t="s">
        <v>12</v>
      </c>
      <c r="Y154" s="474"/>
      <c r="Z154" s="466"/>
      <c r="AA154" s="466"/>
      <c r="AB154" s="466"/>
      <c r="AC154" s="579"/>
      <c r="AD154" s="582"/>
      <c r="AE154" s="582"/>
      <c r="AF154" s="582"/>
      <c r="AG154" s="582"/>
      <c r="AH154" s="605" t="str">
        <f t="shared" si="39"/>
        <v/>
      </c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T154" s="334">
        <f>IF(K154&gt;0,IF(Datos_Principales!$E$457=1,D154&amp;"-"&amp;F154,D154&amp;"-"&amp;E154&amp;"-"&amp;F154),0)</f>
        <v>0</v>
      </c>
      <c r="AU154" s="334">
        <f t="shared" si="32"/>
        <v>0</v>
      </c>
      <c r="AV154" s="334">
        <f t="shared" si="33"/>
        <v>0</v>
      </c>
      <c r="AW154" s="471">
        <f t="shared" si="34"/>
        <v>0</v>
      </c>
      <c r="AX154" s="471">
        <f t="shared" si="35"/>
        <v>0</v>
      </c>
      <c r="AY154" s="471">
        <f t="shared" si="36"/>
        <v>0</v>
      </c>
    </row>
    <row r="155" spans="1:51" s="334" customFormat="1" ht="20.100000000000001" customHeight="1" collapsed="1" x14ac:dyDescent="0.2">
      <c r="A155" s="324"/>
      <c r="B155" s="291">
        <f t="shared" si="37"/>
        <v>136</v>
      </c>
      <c r="C155" s="604">
        <f t="shared" si="37"/>
        <v>136</v>
      </c>
      <c r="D155" s="328" t="str">
        <f t="shared" si="40"/>
        <v>E1</v>
      </c>
      <c r="E155" s="327" t="str">
        <f t="shared" si="41"/>
        <v>P0</v>
      </c>
      <c r="F155" s="328" t="str">
        <f t="shared" si="41"/>
        <v>A</v>
      </c>
      <c r="G155" s="329">
        <f t="shared" si="38"/>
        <v>0</v>
      </c>
      <c r="H155" s="330"/>
      <c r="I155" s="586">
        <f t="shared" si="29"/>
        <v>0</v>
      </c>
      <c r="J155" s="347"/>
      <c r="K155" s="333"/>
      <c r="L155" s="475" t="str">
        <f t="shared" si="30"/>
        <v/>
      </c>
      <c r="M155" s="602">
        <f>IFERROR(ROUNDUP(K155/Datos_Avanzados!$C$113,0),0)</f>
        <v>0</v>
      </c>
      <c r="N155" s="455"/>
      <c r="O155" s="441" t="s">
        <v>12</v>
      </c>
      <c r="P155" s="455"/>
      <c r="Q155" s="474"/>
      <c r="R155" s="441" t="s">
        <v>12</v>
      </c>
      <c r="S155" s="441" t="s">
        <v>12</v>
      </c>
      <c r="T155" s="441" t="s">
        <v>12</v>
      </c>
      <c r="U155" s="474"/>
      <c r="V155" s="473">
        <f t="shared" si="31"/>
        <v>0</v>
      </c>
      <c r="W155" s="455"/>
      <c r="X155" s="441" t="s">
        <v>12</v>
      </c>
      <c r="Y155" s="474"/>
      <c r="Z155" s="466"/>
      <c r="AA155" s="466"/>
      <c r="AB155" s="466"/>
      <c r="AC155" s="579"/>
      <c r="AD155" s="582"/>
      <c r="AE155" s="582"/>
      <c r="AF155" s="582"/>
      <c r="AG155" s="582"/>
      <c r="AH155" s="605" t="str">
        <f t="shared" si="39"/>
        <v/>
      </c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T155" s="334">
        <f>IF(K155&gt;0,IF(Datos_Principales!$E$457=1,D155&amp;"-"&amp;F155,D155&amp;"-"&amp;E155&amp;"-"&amp;F155),0)</f>
        <v>0</v>
      </c>
      <c r="AU155" s="334">
        <f t="shared" si="32"/>
        <v>0</v>
      </c>
      <c r="AV155" s="334">
        <f t="shared" si="33"/>
        <v>0</v>
      </c>
      <c r="AW155" s="471">
        <f t="shared" si="34"/>
        <v>0</v>
      </c>
      <c r="AX155" s="471">
        <f t="shared" si="35"/>
        <v>0</v>
      </c>
      <c r="AY155" s="471">
        <f t="shared" si="36"/>
        <v>0</v>
      </c>
    </row>
    <row r="156" spans="1:51" s="334" customFormat="1" ht="20.100000000000001" customHeight="1" collapsed="1" x14ac:dyDescent="0.2">
      <c r="A156" s="324"/>
      <c r="B156" s="291">
        <f t="shared" si="37"/>
        <v>137</v>
      </c>
      <c r="C156" s="604">
        <f t="shared" si="37"/>
        <v>137</v>
      </c>
      <c r="D156" s="328" t="str">
        <f t="shared" si="40"/>
        <v>E1</v>
      </c>
      <c r="E156" s="327" t="str">
        <f t="shared" si="41"/>
        <v>P0</v>
      </c>
      <c r="F156" s="328" t="str">
        <f t="shared" si="41"/>
        <v>A</v>
      </c>
      <c r="G156" s="329">
        <f t="shared" si="38"/>
        <v>0</v>
      </c>
      <c r="H156" s="330"/>
      <c r="I156" s="586">
        <f t="shared" si="29"/>
        <v>0</v>
      </c>
      <c r="J156" s="347"/>
      <c r="K156" s="333"/>
      <c r="L156" s="475" t="str">
        <f t="shared" si="30"/>
        <v/>
      </c>
      <c r="M156" s="602">
        <f>IFERROR(ROUNDUP(K156/Datos_Avanzados!$C$113,0),0)</f>
        <v>0</v>
      </c>
      <c r="N156" s="455"/>
      <c r="O156" s="441" t="s">
        <v>12</v>
      </c>
      <c r="P156" s="455"/>
      <c r="Q156" s="474"/>
      <c r="R156" s="441" t="s">
        <v>12</v>
      </c>
      <c r="S156" s="441" t="s">
        <v>12</v>
      </c>
      <c r="T156" s="441" t="s">
        <v>12</v>
      </c>
      <c r="U156" s="474"/>
      <c r="V156" s="473">
        <f t="shared" si="31"/>
        <v>0</v>
      </c>
      <c r="W156" s="455"/>
      <c r="X156" s="441" t="s">
        <v>12</v>
      </c>
      <c r="Y156" s="474"/>
      <c r="Z156" s="466"/>
      <c r="AA156" s="466"/>
      <c r="AB156" s="466"/>
      <c r="AC156" s="579"/>
      <c r="AD156" s="582"/>
      <c r="AE156" s="582"/>
      <c r="AF156" s="582"/>
      <c r="AG156" s="582"/>
      <c r="AH156" s="605" t="str">
        <f t="shared" si="39"/>
        <v/>
      </c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T156" s="334">
        <f>IF(K156&gt;0,IF(Datos_Principales!$E$457=1,D156&amp;"-"&amp;F156,D156&amp;"-"&amp;E156&amp;"-"&amp;F156),0)</f>
        <v>0</v>
      </c>
      <c r="AU156" s="334">
        <f t="shared" si="32"/>
        <v>0</v>
      </c>
      <c r="AV156" s="334">
        <f t="shared" si="33"/>
        <v>0</v>
      </c>
      <c r="AW156" s="471">
        <f t="shared" si="34"/>
        <v>0</v>
      </c>
      <c r="AX156" s="471">
        <f t="shared" si="35"/>
        <v>0</v>
      </c>
      <c r="AY156" s="471">
        <f t="shared" si="36"/>
        <v>0</v>
      </c>
    </row>
    <row r="157" spans="1:51" s="334" customFormat="1" ht="20.100000000000001" customHeight="1" collapsed="1" x14ac:dyDescent="0.2">
      <c r="A157" s="324"/>
      <c r="B157" s="291">
        <f t="shared" si="37"/>
        <v>138</v>
      </c>
      <c r="C157" s="604">
        <f t="shared" si="37"/>
        <v>138</v>
      </c>
      <c r="D157" s="328" t="str">
        <f t="shared" si="40"/>
        <v>E1</v>
      </c>
      <c r="E157" s="327" t="str">
        <f t="shared" si="41"/>
        <v>P0</v>
      </c>
      <c r="F157" s="328" t="str">
        <f t="shared" si="41"/>
        <v>A</v>
      </c>
      <c r="G157" s="329">
        <f t="shared" si="38"/>
        <v>0</v>
      </c>
      <c r="H157" s="330"/>
      <c r="I157" s="586">
        <f t="shared" si="29"/>
        <v>0</v>
      </c>
      <c r="J157" s="347"/>
      <c r="K157" s="333"/>
      <c r="L157" s="475" t="str">
        <f t="shared" si="30"/>
        <v/>
      </c>
      <c r="M157" s="602">
        <f>IFERROR(ROUNDUP(K157/Datos_Avanzados!$C$113,0),0)</f>
        <v>0</v>
      </c>
      <c r="N157" s="455"/>
      <c r="O157" s="441" t="s">
        <v>12</v>
      </c>
      <c r="P157" s="455"/>
      <c r="Q157" s="474"/>
      <c r="R157" s="441" t="s">
        <v>12</v>
      </c>
      <c r="S157" s="441" t="s">
        <v>12</v>
      </c>
      <c r="T157" s="441" t="s">
        <v>12</v>
      </c>
      <c r="U157" s="474"/>
      <c r="V157" s="473">
        <f t="shared" si="31"/>
        <v>0</v>
      </c>
      <c r="W157" s="455"/>
      <c r="X157" s="441" t="s">
        <v>12</v>
      </c>
      <c r="Y157" s="474"/>
      <c r="Z157" s="466"/>
      <c r="AA157" s="466"/>
      <c r="AB157" s="466"/>
      <c r="AC157" s="579"/>
      <c r="AD157" s="582"/>
      <c r="AE157" s="582"/>
      <c r="AF157" s="582"/>
      <c r="AG157" s="582"/>
      <c r="AH157" s="605" t="str">
        <f t="shared" si="39"/>
        <v/>
      </c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T157" s="334">
        <f>IF(K157&gt;0,IF(Datos_Principales!$E$457=1,D157&amp;"-"&amp;F157,D157&amp;"-"&amp;E157&amp;"-"&amp;F157),0)</f>
        <v>0</v>
      </c>
      <c r="AU157" s="334">
        <f t="shared" si="32"/>
        <v>0</v>
      </c>
      <c r="AV157" s="334">
        <f t="shared" si="33"/>
        <v>0</v>
      </c>
      <c r="AW157" s="471">
        <f t="shared" si="34"/>
        <v>0</v>
      </c>
      <c r="AX157" s="471">
        <f t="shared" si="35"/>
        <v>0</v>
      </c>
      <c r="AY157" s="471">
        <f t="shared" si="36"/>
        <v>0</v>
      </c>
    </row>
    <row r="158" spans="1:51" s="334" customFormat="1" ht="20.100000000000001" customHeight="1" collapsed="1" x14ac:dyDescent="0.2">
      <c r="A158" s="324"/>
      <c r="B158" s="291">
        <f t="shared" si="37"/>
        <v>139</v>
      </c>
      <c r="C158" s="604">
        <f t="shared" si="37"/>
        <v>139</v>
      </c>
      <c r="D158" s="328" t="str">
        <f t="shared" si="40"/>
        <v>E1</v>
      </c>
      <c r="E158" s="327" t="str">
        <f t="shared" si="41"/>
        <v>P0</v>
      </c>
      <c r="F158" s="328" t="str">
        <f t="shared" si="41"/>
        <v>A</v>
      </c>
      <c r="G158" s="329">
        <f t="shared" si="38"/>
        <v>0</v>
      </c>
      <c r="H158" s="330"/>
      <c r="I158" s="586">
        <f t="shared" si="29"/>
        <v>0</v>
      </c>
      <c r="J158" s="347"/>
      <c r="K158" s="333"/>
      <c r="L158" s="475" t="str">
        <f t="shared" si="30"/>
        <v/>
      </c>
      <c r="M158" s="602">
        <f>IFERROR(ROUNDUP(K158/Datos_Avanzados!$C$113,0),0)</f>
        <v>0</v>
      </c>
      <c r="N158" s="455"/>
      <c r="O158" s="441" t="s">
        <v>12</v>
      </c>
      <c r="P158" s="455"/>
      <c r="Q158" s="474"/>
      <c r="R158" s="441" t="s">
        <v>12</v>
      </c>
      <c r="S158" s="441" t="s">
        <v>12</v>
      </c>
      <c r="T158" s="441" t="s">
        <v>12</v>
      </c>
      <c r="U158" s="474"/>
      <c r="V158" s="473">
        <f t="shared" si="31"/>
        <v>0</v>
      </c>
      <c r="W158" s="455"/>
      <c r="X158" s="441" t="s">
        <v>12</v>
      </c>
      <c r="Y158" s="474"/>
      <c r="Z158" s="466"/>
      <c r="AA158" s="466"/>
      <c r="AB158" s="466"/>
      <c r="AC158" s="579"/>
      <c r="AD158" s="582"/>
      <c r="AE158" s="582"/>
      <c r="AF158" s="582"/>
      <c r="AG158" s="582"/>
      <c r="AH158" s="605" t="str">
        <f t="shared" si="39"/>
        <v/>
      </c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T158" s="334">
        <f>IF(K158&gt;0,IF(Datos_Principales!$E$457=1,D158&amp;"-"&amp;F158,D158&amp;"-"&amp;E158&amp;"-"&amp;F158),0)</f>
        <v>0</v>
      </c>
      <c r="AU158" s="334">
        <f t="shared" si="32"/>
        <v>0</v>
      </c>
      <c r="AV158" s="334">
        <f t="shared" si="33"/>
        <v>0</v>
      </c>
      <c r="AW158" s="471">
        <f t="shared" si="34"/>
        <v>0</v>
      </c>
      <c r="AX158" s="471">
        <f t="shared" si="35"/>
        <v>0</v>
      </c>
      <c r="AY158" s="471">
        <f t="shared" si="36"/>
        <v>0</v>
      </c>
    </row>
    <row r="159" spans="1:51" s="334" customFormat="1" ht="20.100000000000001" customHeight="1" collapsed="1" x14ac:dyDescent="0.2">
      <c r="A159" s="324"/>
      <c r="B159" s="291">
        <f t="shared" si="37"/>
        <v>140</v>
      </c>
      <c r="C159" s="604">
        <f t="shared" si="37"/>
        <v>140</v>
      </c>
      <c r="D159" s="328" t="str">
        <f t="shared" si="40"/>
        <v>E1</v>
      </c>
      <c r="E159" s="327" t="str">
        <f t="shared" si="41"/>
        <v>P0</v>
      </c>
      <c r="F159" s="328" t="str">
        <f t="shared" si="41"/>
        <v>A</v>
      </c>
      <c r="G159" s="329">
        <f t="shared" si="38"/>
        <v>0</v>
      </c>
      <c r="H159" s="330"/>
      <c r="I159" s="586">
        <f t="shared" si="29"/>
        <v>0</v>
      </c>
      <c r="J159" s="347"/>
      <c r="K159" s="333"/>
      <c r="L159" s="475" t="str">
        <f t="shared" si="30"/>
        <v/>
      </c>
      <c r="M159" s="602">
        <f>IFERROR(ROUNDUP(K159/Datos_Avanzados!$C$113,0),0)</f>
        <v>0</v>
      </c>
      <c r="N159" s="455"/>
      <c r="O159" s="441" t="s">
        <v>12</v>
      </c>
      <c r="P159" s="455"/>
      <c r="Q159" s="474"/>
      <c r="R159" s="441" t="s">
        <v>12</v>
      </c>
      <c r="S159" s="441" t="s">
        <v>12</v>
      </c>
      <c r="T159" s="441" t="s">
        <v>12</v>
      </c>
      <c r="U159" s="474"/>
      <c r="V159" s="473">
        <f t="shared" si="31"/>
        <v>0</v>
      </c>
      <c r="W159" s="455"/>
      <c r="X159" s="441" t="s">
        <v>12</v>
      </c>
      <c r="Y159" s="474"/>
      <c r="Z159" s="466"/>
      <c r="AA159" s="466"/>
      <c r="AB159" s="466"/>
      <c r="AC159" s="579"/>
      <c r="AD159" s="582"/>
      <c r="AE159" s="582"/>
      <c r="AF159" s="582"/>
      <c r="AG159" s="582"/>
      <c r="AH159" s="605" t="str">
        <f t="shared" si="39"/>
        <v/>
      </c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T159" s="334">
        <f>IF(K159&gt;0,IF(Datos_Principales!$E$457=1,D159&amp;"-"&amp;F159,D159&amp;"-"&amp;E159&amp;"-"&amp;F159),0)</f>
        <v>0</v>
      </c>
      <c r="AU159" s="334">
        <f t="shared" si="32"/>
        <v>0</v>
      </c>
      <c r="AV159" s="334">
        <f t="shared" si="33"/>
        <v>0</v>
      </c>
      <c r="AW159" s="471">
        <f t="shared" si="34"/>
        <v>0</v>
      </c>
      <c r="AX159" s="471">
        <f t="shared" si="35"/>
        <v>0</v>
      </c>
      <c r="AY159" s="471">
        <f t="shared" si="36"/>
        <v>0</v>
      </c>
    </row>
    <row r="160" spans="1:51" s="334" customFormat="1" ht="20.100000000000001" customHeight="1" collapsed="1" x14ac:dyDescent="0.2">
      <c r="A160" s="324"/>
      <c r="B160" s="291">
        <f t="shared" si="37"/>
        <v>141</v>
      </c>
      <c r="C160" s="604">
        <f t="shared" si="37"/>
        <v>141</v>
      </c>
      <c r="D160" s="328" t="str">
        <f t="shared" si="40"/>
        <v>E1</v>
      </c>
      <c r="E160" s="327" t="str">
        <f t="shared" si="41"/>
        <v>P0</v>
      </c>
      <c r="F160" s="328" t="str">
        <f t="shared" si="41"/>
        <v>A</v>
      </c>
      <c r="G160" s="329">
        <f t="shared" si="38"/>
        <v>0</v>
      </c>
      <c r="H160" s="330"/>
      <c r="I160" s="586">
        <f t="shared" si="29"/>
        <v>0</v>
      </c>
      <c r="J160" s="347"/>
      <c r="K160" s="333"/>
      <c r="L160" s="475" t="str">
        <f t="shared" si="30"/>
        <v/>
      </c>
      <c r="M160" s="602">
        <f>IFERROR(ROUNDUP(K160/Datos_Avanzados!$C$113,0),0)</f>
        <v>0</v>
      </c>
      <c r="N160" s="455"/>
      <c r="O160" s="441" t="s">
        <v>12</v>
      </c>
      <c r="P160" s="455"/>
      <c r="Q160" s="474"/>
      <c r="R160" s="441" t="s">
        <v>12</v>
      </c>
      <c r="S160" s="441" t="s">
        <v>12</v>
      </c>
      <c r="T160" s="441" t="s">
        <v>12</v>
      </c>
      <c r="U160" s="474"/>
      <c r="V160" s="473">
        <f t="shared" si="31"/>
        <v>0</v>
      </c>
      <c r="W160" s="455"/>
      <c r="X160" s="441" t="s">
        <v>12</v>
      </c>
      <c r="Y160" s="474"/>
      <c r="Z160" s="466"/>
      <c r="AA160" s="466"/>
      <c r="AB160" s="466"/>
      <c r="AC160" s="579"/>
      <c r="AD160" s="582"/>
      <c r="AE160" s="582"/>
      <c r="AF160" s="582"/>
      <c r="AG160" s="582"/>
      <c r="AH160" s="605" t="str">
        <f t="shared" si="39"/>
        <v/>
      </c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T160" s="334">
        <f>IF(K160&gt;0,IF(Datos_Principales!$E$457=1,D160&amp;"-"&amp;F160,D160&amp;"-"&amp;E160&amp;"-"&amp;F160),0)</f>
        <v>0</v>
      </c>
      <c r="AU160" s="334">
        <f t="shared" si="32"/>
        <v>0</v>
      </c>
      <c r="AV160" s="334">
        <f t="shared" si="33"/>
        <v>0</v>
      </c>
      <c r="AW160" s="471">
        <f t="shared" si="34"/>
        <v>0</v>
      </c>
      <c r="AX160" s="471">
        <f t="shared" si="35"/>
        <v>0</v>
      </c>
      <c r="AY160" s="471">
        <f t="shared" si="36"/>
        <v>0</v>
      </c>
    </row>
    <row r="161" spans="1:51" s="334" customFormat="1" ht="20.100000000000001" customHeight="1" collapsed="1" x14ac:dyDescent="0.2">
      <c r="A161" s="324"/>
      <c r="B161" s="291">
        <f t="shared" si="37"/>
        <v>142</v>
      </c>
      <c r="C161" s="604">
        <f t="shared" si="37"/>
        <v>142</v>
      </c>
      <c r="D161" s="328" t="str">
        <f t="shared" si="40"/>
        <v>E1</v>
      </c>
      <c r="E161" s="327" t="str">
        <f t="shared" si="41"/>
        <v>P0</v>
      </c>
      <c r="F161" s="328" t="str">
        <f t="shared" si="41"/>
        <v>A</v>
      </c>
      <c r="G161" s="329">
        <f t="shared" si="38"/>
        <v>0</v>
      </c>
      <c r="H161" s="330"/>
      <c r="I161" s="586">
        <f t="shared" si="29"/>
        <v>0</v>
      </c>
      <c r="J161" s="347"/>
      <c r="K161" s="333"/>
      <c r="L161" s="475" t="str">
        <f t="shared" si="30"/>
        <v/>
      </c>
      <c r="M161" s="602">
        <f>IFERROR(ROUNDUP(K161/Datos_Avanzados!$C$113,0),0)</f>
        <v>0</v>
      </c>
      <c r="N161" s="455"/>
      <c r="O161" s="441" t="s">
        <v>12</v>
      </c>
      <c r="P161" s="455"/>
      <c r="Q161" s="474"/>
      <c r="R161" s="441" t="s">
        <v>12</v>
      </c>
      <c r="S161" s="441" t="s">
        <v>12</v>
      </c>
      <c r="T161" s="441" t="s">
        <v>12</v>
      </c>
      <c r="U161" s="474"/>
      <c r="V161" s="473">
        <f t="shared" si="31"/>
        <v>0</v>
      </c>
      <c r="W161" s="455"/>
      <c r="X161" s="441" t="s">
        <v>12</v>
      </c>
      <c r="Y161" s="474"/>
      <c r="Z161" s="466"/>
      <c r="AA161" s="466"/>
      <c r="AB161" s="466"/>
      <c r="AC161" s="579"/>
      <c r="AD161" s="582"/>
      <c r="AE161" s="582"/>
      <c r="AF161" s="582"/>
      <c r="AG161" s="582"/>
      <c r="AH161" s="605" t="str">
        <f t="shared" si="39"/>
        <v/>
      </c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T161" s="334">
        <f>IF(K161&gt;0,IF(Datos_Principales!$E$457=1,D161&amp;"-"&amp;F161,D161&amp;"-"&amp;E161&amp;"-"&amp;F161),0)</f>
        <v>0</v>
      </c>
      <c r="AU161" s="334">
        <f t="shared" si="32"/>
        <v>0</v>
      </c>
      <c r="AV161" s="334">
        <f t="shared" si="33"/>
        <v>0</v>
      </c>
      <c r="AW161" s="471">
        <f t="shared" si="34"/>
        <v>0</v>
      </c>
      <c r="AX161" s="471">
        <f t="shared" si="35"/>
        <v>0</v>
      </c>
      <c r="AY161" s="471">
        <f t="shared" si="36"/>
        <v>0</v>
      </c>
    </row>
    <row r="162" spans="1:51" s="334" customFormat="1" ht="20.100000000000001" customHeight="1" collapsed="1" x14ac:dyDescent="0.2">
      <c r="A162" s="324"/>
      <c r="B162" s="291">
        <f t="shared" si="37"/>
        <v>143</v>
      </c>
      <c r="C162" s="604">
        <f t="shared" si="37"/>
        <v>143</v>
      </c>
      <c r="D162" s="328" t="str">
        <f t="shared" si="40"/>
        <v>E1</v>
      </c>
      <c r="E162" s="327" t="str">
        <f t="shared" si="41"/>
        <v>P0</v>
      </c>
      <c r="F162" s="328" t="str">
        <f t="shared" si="41"/>
        <v>A</v>
      </c>
      <c r="G162" s="329">
        <f t="shared" si="38"/>
        <v>0</v>
      </c>
      <c r="H162" s="330"/>
      <c r="I162" s="586">
        <f t="shared" ref="I162:I219" si="42">IF(AU162&gt;0,AT162,0)</f>
        <v>0</v>
      </c>
      <c r="J162" s="347"/>
      <c r="K162" s="333"/>
      <c r="L162" s="475" t="str">
        <f t="shared" ref="L162:L219" si="43">IF(K162&gt;40,"!","")</f>
        <v/>
      </c>
      <c r="M162" s="602">
        <f>IFERROR(ROUNDUP(K162/Datos_Avanzados!$C$113,0),0)</f>
        <v>0</v>
      </c>
      <c r="N162" s="455"/>
      <c r="O162" s="441" t="s">
        <v>12</v>
      </c>
      <c r="P162" s="455"/>
      <c r="Q162" s="474"/>
      <c r="R162" s="441" t="s">
        <v>12</v>
      </c>
      <c r="S162" s="441" t="s">
        <v>12</v>
      </c>
      <c r="T162" s="441" t="s">
        <v>12</v>
      </c>
      <c r="U162" s="474"/>
      <c r="V162" s="473">
        <f t="shared" ref="V162:V219" si="44">IFERROR(ROUNDUP(K162/2.4/4,0),0)</f>
        <v>0</v>
      </c>
      <c r="W162" s="455"/>
      <c r="X162" s="441" t="s">
        <v>12</v>
      </c>
      <c r="Y162" s="474"/>
      <c r="Z162" s="466"/>
      <c r="AA162" s="466"/>
      <c r="AB162" s="466"/>
      <c r="AC162" s="579"/>
      <c r="AD162" s="582"/>
      <c r="AE162" s="582"/>
      <c r="AF162" s="582"/>
      <c r="AG162" s="582"/>
      <c r="AH162" s="605" t="str">
        <f t="shared" si="39"/>
        <v/>
      </c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T162" s="334">
        <f>IF(K162&gt;0,IF(Datos_Principales!$E$457=1,D162&amp;"-"&amp;F162,D162&amp;"-"&amp;E162&amp;"-"&amp;F162),0)</f>
        <v>0</v>
      </c>
      <c r="AU162" s="334">
        <f t="shared" ref="AU162:AU219" si="45">IF(K162&gt;0,IF(AT162=AT161,0,1),0)</f>
        <v>0</v>
      </c>
      <c r="AV162" s="334">
        <f t="shared" ref="AV162:AV219" si="46">IF(ROW()=20,AU162,IF(K162&gt;0,AV161,0))</f>
        <v>0</v>
      </c>
      <c r="AW162" s="471">
        <f t="shared" ref="AW162:AW219" si="47">IF(R162="-",0,1)</f>
        <v>0</v>
      </c>
      <c r="AX162" s="471">
        <f t="shared" ref="AX162:AX219" si="48">IF(S162="-",0,1)</f>
        <v>0</v>
      </c>
      <c r="AY162" s="471">
        <f t="shared" ref="AY162:AY219" si="49">IF(T162="-",0,1)</f>
        <v>0</v>
      </c>
    </row>
    <row r="163" spans="1:51" s="334" customFormat="1" ht="20.100000000000001" customHeight="1" collapsed="1" x14ac:dyDescent="0.2">
      <c r="A163" s="324"/>
      <c r="B163" s="291">
        <f t="shared" si="37"/>
        <v>144</v>
      </c>
      <c r="C163" s="604">
        <f t="shared" si="37"/>
        <v>144</v>
      </c>
      <c r="D163" s="328" t="str">
        <f t="shared" si="40"/>
        <v>E1</v>
      </c>
      <c r="E163" s="327" t="str">
        <f t="shared" si="41"/>
        <v>P0</v>
      </c>
      <c r="F163" s="328" t="str">
        <f t="shared" si="41"/>
        <v>A</v>
      </c>
      <c r="G163" s="329">
        <f t="shared" si="38"/>
        <v>0</v>
      </c>
      <c r="H163" s="330"/>
      <c r="I163" s="586">
        <f t="shared" si="42"/>
        <v>0</v>
      </c>
      <c r="J163" s="347"/>
      <c r="K163" s="333"/>
      <c r="L163" s="475" t="str">
        <f t="shared" si="43"/>
        <v/>
      </c>
      <c r="M163" s="602">
        <f>IFERROR(ROUNDUP(K163/Datos_Avanzados!$C$113,0),0)</f>
        <v>0</v>
      </c>
      <c r="N163" s="455"/>
      <c r="O163" s="441" t="s">
        <v>12</v>
      </c>
      <c r="P163" s="455"/>
      <c r="Q163" s="474"/>
      <c r="R163" s="441" t="s">
        <v>12</v>
      </c>
      <c r="S163" s="441" t="s">
        <v>12</v>
      </c>
      <c r="T163" s="441" t="s">
        <v>12</v>
      </c>
      <c r="U163" s="474"/>
      <c r="V163" s="473">
        <f t="shared" si="44"/>
        <v>0</v>
      </c>
      <c r="W163" s="455"/>
      <c r="X163" s="441" t="s">
        <v>12</v>
      </c>
      <c r="Y163" s="474"/>
      <c r="Z163" s="466"/>
      <c r="AA163" s="466"/>
      <c r="AB163" s="466"/>
      <c r="AC163" s="579"/>
      <c r="AD163" s="582"/>
      <c r="AE163" s="582"/>
      <c r="AF163" s="582"/>
      <c r="AG163" s="582"/>
      <c r="AH163" s="605" t="str">
        <f t="shared" si="39"/>
        <v/>
      </c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T163" s="334">
        <f>IF(K163&gt;0,IF(Datos_Principales!$E$457=1,D163&amp;"-"&amp;F163,D163&amp;"-"&amp;E163&amp;"-"&amp;F163),0)</f>
        <v>0</v>
      </c>
      <c r="AU163" s="334">
        <f t="shared" si="45"/>
        <v>0</v>
      </c>
      <c r="AV163" s="334">
        <f t="shared" si="46"/>
        <v>0</v>
      </c>
      <c r="AW163" s="471">
        <f t="shared" si="47"/>
        <v>0</v>
      </c>
      <c r="AX163" s="471">
        <f t="shared" si="48"/>
        <v>0</v>
      </c>
      <c r="AY163" s="471">
        <f t="shared" si="49"/>
        <v>0</v>
      </c>
    </row>
    <row r="164" spans="1:51" s="334" customFormat="1" ht="20.100000000000001" customHeight="1" collapsed="1" x14ac:dyDescent="0.2">
      <c r="A164" s="324"/>
      <c r="B164" s="291">
        <f t="shared" si="37"/>
        <v>145</v>
      </c>
      <c r="C164" s="604">
        <f t="shared" si="37"/>
        <v>145</v>
      </c>
      <c r="D164" s="328" t="str">
        <f t="shared" si="40"/>
        <v>E1</v>
      </c>
      <c r="E164" s="327" t="str">
        <f t="shared" si="41"/>
        <v>P0</v>
      </c>
      <c r="F164" s="328" t="str">
        <f t="shared" si="41"/>
        <v>A</v>
      </c>
      <c r="G164" s="329">
        <f t="shared" si="38"/>
        <v>0</v>
      </c>
      <c r="H164" s="330"/>
      <c r="I164" s="586">
        <f t="shared" si="42"/>
        <v>0</v>
      </c>
      <c r="J164" s="347"/>
      <c r="K164" s="333"/>
      <c r="L164" s="475" t="str">
        <f t="shared" si="43"/>
        <v/>
      </c>
      <c r="M164" s="602">
        <f>IFERROR(ROUNDUP(K164/Datos_Avanzados!$C$113,0),0)</f>
        <v>0</v>
      </c>
      <c r="N164" s="455"/>
      <c r="O164" s="441" t="s">
        <v>12</v>
      </c>
      <c r="P164" s="455"/>
      <c r="Q164" s="474"/>
      <c r="R164" s="441" t="s">
        <v>12</v>
      </c>
      <c r="S164" s="441" t="s">
        <v>12</v>
      </c>
      <c r="T164" s="441" t="s">
        <v>12</v>
      </c>
      <c r="U164" s="474"/>
      <c r="V164" s="473">
        <f t="shared" si="44"/>
        <v>0</v>
      </c>
      <c r="W164" s="455"/>
      <c r="X164" s="441" t="s">
        <v>12</v>
      </c>
      <c r="Y164" s="474"/>
      <c r="Z164" s="466"/>
      <c r="AA164" s="466"/>
      <c r="AB164" s="466"/>
      <c r="AC164" s="579"/>
      <c r="AD164" s="582"/>
      <c r="AE164" s="582"/>
      <c r="AF164" s="582"/>
      <c r="AG164" s="582"/>
      <c r="AH164" s="605" t="str">
        <f t="shared" si="39"/>
        <v/>
      </c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T164" s="334">
        <f>IF(K164&gt;0,IF(Datos_Principales!$E$457=1,D164&amp;"-"&amp;F164,D164&amp;"-"&amp;E164&amp;"-"&amp;F164),0)</f>
        <v>0</v>
      </c>
      <c r="AU164" s="334">
        <f t="shared" si="45"/>
        <v>0</v>
      </c>
      <c r="AV164" s="334">
        <f t="shared" si="46"/>
        <v>0</v>
      </c>
      <c r="AW164" s="471">
        <f t="shared" si="47"/>
        <v>0</v>
      </c>
      <c r="AX164" s="471">
        <f t="shared" si="48"/>
        <v>0</v>
      </c>
      <c r="AY164" s="471">
        <f t="shared" si="49"/>
        <v>0</v>
      </c>
    </row>
    <row r="165" spans="1:51" s="334" customFormat="1" ht="20.100000000000001" customHeight="1" collapsed="1" x14ac:dyDescent="0.2">
      <c r="A165" s="324"/>
      <c r="B165" s="291">
        <f t="shared" si="37"/>
        <v>146</v>
      </c>
      <c r="C165" s="604">
        <f t="shared" si="37"/>
        <v>146</v>
      </c>
      <c r="D165" s="328" t="str">
        <f t="shared" si="40"/>
        <v>E1</v>
      </c>
      <c r="E165" s="327" t="str">
        <f t="shared" si="41"/>
        <v>P0</v>
      </c>
      <c r="F165" s="328" t="str">
        <f t="shared" si="41"/>
        <v>A</v>
      </c>
      <c r="G165" s="329">
        <f t="shared" si="38"/>
        <v>0</v>
      </c>
      <c r="H165" s="330"/>
      <c r="I165" s="586">
        <f t="shared" si="42"/>
        <v>0</v>
      </c>
      <c r="J165" s="347"/>
      <c r="K165" s="333"/>
      <c r="L165" s="475" t="str">
        <f t="shared" si="43"/>
        <v/>
      </c>
      <c r="M165" s="602">
        <f>IFERROR(ROUNDUP(K165/Datos_Avanzados!$C$113,0),0)</f>
        <v>0</v>
      </c>
      <c r="N165" s="455"/>
      <c r="O165" s="441" t="s">
        <v>12</v>
      </c>
      <c r="P165" s="455"/>
      <c r="Q165" s="474"/>
      <c r="R165" s="441" t="s">
        <v>12</v>
      </c>
      <c r="S165" s="441" t="s">
        <v>12</v>
      </c>
      <c r="T165" s="441" t="s">
        <v>12</v>
      </c>
      <c r="U165" s="474"/>
      <c r="V165" s="473">
        <f t="shared" si="44"/>
        <v>0</v>
      </c>
      <c r="W165" s="455"/>
      <c r="X165" s="441" t="s">
        <v>12</v>
      </c>
      <c r="Y165" s="474"/>
      <c r="Z165" s="466"/>
      <c r="AA165" s="466"/>
      <c r="AB165" s="466"/>
      <c r="AC165" s="579"/>
      <c r="AD165" s="582"/>
      <c r="AE165" s="582"/>
      <c r="AF165" s="582"/>
      <c r="AG165" s="582"/>
      <c r="AH165" s="605" t="str">
        <f t="shared" si="39"/>
        <v/>
      </c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T165" s="334">
        <f>IF(K165&gt;0,IF(Datos_Principales!$E$457=1,D165&amp;"-"&amp;F165,D165&amp;"-"&amp;E165&amp;"-"&amp;F165),0)</f>
        <v>0</v>
      </c>
      <c r="AU165" s="334">
        <f t="shared" si="45"/>
        <v>0</v>
      </c>
      <c r="AV165" s="334">
        <f t="shared" si="46"/>
        <v>0</v>
      </c>
      <c r="AW165" s="471">
        <f t="shared" si="47"/>
        <v>0</v>
      </c>
      <c r="AX165" s="471">
        <f t="shared" si="48"/>
        <v>0</v>
      </c>
      <c r="AY165" s="471">
        <f t="shared" si="49"/>
        <v>0</v>
      </c>
    </row>
    <row r="166" spans="1:51" s="334" customFormat="1" ht="20.100000000000001" customHeight="1" collapsed="1" x14ac:dyDescent="0.2">
      <c r="A166" s="324"/>
      <c r="B166" s="291">
        <f t="shared" si="37"/>
        <v>147</v>
      </c>
      <c r="C166" s="604">
        <f t="shared" si="37"/>
        <v>147</v>
      </c>
      <c r="D166" s="328" t="str">
        <f t="shared" si="40"/>
        <v>E1</v>
      </c>
      <c r="E166" s="327" t="str">
        <f t="shared" si="41"/>
        <v>P0</v>
      </c>
      <c r="F166" s="328" t="str">
        <f t="shared" si="41"/>
        <v>A</v>
      </c>
      <c r="G166" s="329">
        <f t="shared" si="38"/>
        <v>0</v>
      </c>
      <c r="H166" s="330"/>
      <c r="I166" s="586">
        <f t="shared" si="42"/>
        <v>0</v>
      </c>
      <c r="J166" s="347"/>
      <c r="K166" s="333"/>
      <c r="L166" s="475" t="str">
        <f t="shared" si="43"/>
        <v/>
      </c>
      <c r="M166" s="602">
        <f>IFERROR(ROUNDUP(K166/Datos_Avanzados!$C$113,0),0)</f>
        <v>0</v>
      </c>
      <c r="N166" s="455"/>
      <c r="O166" s="441" t="s">
        <v>12</v>
      </c>
      <c r="P166" s="455"/>
      <c r="Q166" s="474"/>
      <c r="R166" s="441" t="s">
        <v>12</v>
      </c>
      <c r="S166" s="441" t="s">
        <v>12</v>
      </c>
      <c r="T166" s="441" t="s">
        <v>12</v>
      </c>
      <c r="U166" s="474"/>
      <c r="V166" s="473">
        <f t="shared" si="44"/>
        <v>0</v>
      </c>
      <c r="W166" s="455"/>
      <c r="X166" s="441" t="s">
        <v>12</v>
      </c>
      <c r="Y166" s="474"/>
      <c r="Z166" s="466"/>
      <c r="AA166" s="466"/>
      <c r="AB166" s="466"/>
      <c r="AC166" s="579"/>
      <c r="AD166" s="582"/>
      <c r="AE166" s="582"/>
      <c r="AF166" s="582"/>
      <c r="AG166" s="582"/>
      <c r="AH166" s="605" t="str">
        <f t="shared" si="39"/>
        <v/>
      </c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T166" s="334">
        <f>IF(K166&gt;0,IF(Datos_Principales!$E$457=1,D166&amp;"-"&amp;F166,D166&amp;"-"&amp;E166&amp;"-"&amp;F166),0)</f>
        <v>0</v>
      </c>
      <c r="AU166" s="334">
        <f t="shared" si="45"/>
        <v>0</v>
      </c>
      <c r="AV166" s="334">
        <f t="shared" si="46"/>
        <v>0</v>
      </c>
      <c r="AW166" s="471">
        <f t="shared" si="47"/>
        <v>0</v>
      </c>
      <c r="AX166" s="471">
        <f t="shared" si="48"/>
        <v>0</v>
      </c>
      <c r="AY166" s="471">
        <f t="shared" si="49"/>
        <v>0</v>
      </c>
    </row>
    <row r="167" spans="1:51" s="334" customFormat="1" ht="20.100000000000001" customHeight="1" collapsed="1" x14ac:dyDescent="0.2">
      <c r="A167" s="324"/>
      <c r="B167" s="291">
        <f t="shared" si="37"/>
        <v>148</v>
      </c>
      <c r="C167" s="604">
        <f t="shared" si="37"/>
        <v>148</v>
      </c>
      <c r="D167" s="328" t="str">
        <f t="shared" si="40"/>
        <v>E1</v>
      </c>
      <c r="E167" s="327" t="str">
        <f t="shared" si="41"/>
        <v>P0</v>
      </c>
      <c r="F167" s="328" t="str">
        <f t="shared" si="41"/>
        <v>A</v>
      </c>
      <c r="G167" s="329">
        <f t="shared" si="38"/>
        <v>0</v>
      </c>
      <c r="H167" s="330"/>
      <c r="I167" s="586">
        <f t="shared" si="42"/>
        <v>0</v>
      </c>
      <c r="J167" s="347"/>
      <c r="K167" s="333"/>
      <c r="L167" s="475" t="str">
        <f t="shared" si="43"/>
        <v/>
      </c>
      <c r="M167" s="602">
        <f>IFERROR(ROUNDUP(K167/Datos_Avanzados!$C$113,0),0)</f>
        <v>0</v>
      </c>
      <c r="N167" s="455"/>
      <c r="O167" s="441" t="s">
        <v>12</v>
      </c>
      <c r="P167" s="455"/>
      <c r="Q167" s="474"/>
      <c r="R167" s="441" t="s">
        <v>12</v>
      </c>
      <c r="S167" s="441" t="s">
        <v>12</v>
      </c>
      <c r="T167" s="441" t="s">
        <v>12</v>
      </c>
      <c r="U167" s="474"/>
      <c r="V167" s="473">
        <f t="shared" si="44"/>
        <v>0</v>
      </c>
      <c r="W167" s="455"/>
      <c r="X167" s="441" t="s">
        <v>12</v>
      </c>
      <c r="Y167" s="474"/>
      <c r="Z167" s="466"/>
      <c r="AA167" s="466"/>
      <c r="AB167" s="466"/>
      <c r="AC167" s="579"/>
      <c r="AD167" s="582"/>
      <c r="AE167" s="582"/>
      <c r="AF167" s="582"/>
      <c r="AG167" s="582"/>
      <c r="AH167" s="605" t="str">
        <f t="shared" si="39"/>
        <v/>
      </c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T167" s="334">
        <f>IF(K167&gt;0,IF(Datos_Principales!$E$457=1,D167&amp;"-"&amp;F167,D167&amp;"-"&amp;E167&amp;"-"&amp;F167),0)</f>
        <v>0</v>
      </c>
      <c r="AU167" s="334">
        <f t="shared" si="45"/>
        <v>0</v>
      </c>
      <c r="AV167" s="334">
        <f t="shared" si="46"/>
        <v>0</v>
      </c>
      <c r="AW167" s="471">
        <f t="shared" si="47"/>
        <v>0</v>
      </c>
      <c r="AX167" s="471">
        <f t="shared" si="48"/>
        <v>0</v>
      </c>
      <c r="AY167" s="471">
        <f t="shared" si="49"/>
        <v>0</v>
      </c>
    </row>
    <row r="168" spans="1:51" s="334" customFormat="1" ht="20.100000000000001" customHeight="1" collapsed="1" x14ac:dyDescent="0.2">
      <c r="A168" s="324"/>
      <c r="B168" s="291">
        <f t="shared" si="37"/>
        <v>149</v>
      </c>
      <c r="C168" s="604">
        <f t="shared" si="37"/>
        <v>149</v>
      </c>
      <c r="D168" s="328" t="str">
        <f t="shared" si="40"/>
        <v>E1</v>
      </c>
      <c r="E168" s="327" t="str">
        <f t="shared" si="41"/>
        <v>P0</v>
      </c>
      <c r="F168" s="328" t="str">
        <f t="shared" si="41"/>
        <v>A</v>
      </c>
      <c r="G168" s="329">
        <f t="shared" si="38"/>
        <v>0</v>
      </c>
      <c r="H168" s="330"/>
      <c r="I168" s="586">
        <f t="shared" si="42"/>
        <v>0</v>
      </c>
      <c r="J168" s="347"/>
      <c r="K168" s="333"/>
      <c r="L168" s="475" t="str">
        <f t="shared" si="43"/>
        <v/>
      </c>
      <c r="M168" s="602">
        <f>IFERROR(ROUNDUP(K168/Datos_Avanzados!$C$113,0),0)</f>
        <v>0</v>
      </c>
      <c r="N168" s="455"/>
      <c r="O168" s="441" t="s">
        <v>12</v>
      </c>
      <c r="P168" s="455"/>
      <c r="Q168" s="474"/>
      <c r="R168" s="441" t="s">
        <v>12</v>
      </c>
      <c r="S168" s="441" t="s">
        <v>12</v>
      </c>
      <c r="T168" s="441" t="s">
        <v>12</v>
      </c>
      <c r="U168" s="474"/>
      <c r="V168" s="473">
        <f t="shared" si="44"/>
        <v>0</v>
      </c>
      <c r="W168" s="455"/>
      <c r="X168" s="441" t="s">
        <v>12</v>
      </c>
      <c r="Y168" s="474"/>
      <c r="Z168" s="466"/>
      <c r="AA168" s="466"/>
      <c r="AB168" s="466"/>
      <c r="AC168" s="579"/>
      <c r="AD168" s="582"/>
      <c r="AE168" s="582"/>
      <c r="AF168" s="582"/>
      <c r="AG168" s="582"/>
      <c r="AH168" s="605" t="str">
        <f t="shared" si="39"/>
        <v/>
      </c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T168" s="334">
        <f>IF(K168&gt;0,IF(Datos_Principales!$E$457=1,D168&amp;"-"&amp;F168,D168&amp;"-"&amp;E168&amp;"-"&amp;F168),0)</f>
        <v>0</v>
      </c>
      <c r="AU168" s="334">
        <f t="shared" si="45"/>
        <v>0</v>
      </c>
      <c r="AV168" s="334">
        <f t="shared" si="46"/>
        <v>0</v>
      </c>
      <c r="AW168" s="471">
        <f t="shared" si="47"/>
        <v>0</v>
      </c>
      <c r="AX168" s="471">
        <f t="shared" si="48"/>
        <v>0</v>
      </c>
      <c r="AY168" s="471">
        <f t="shared" si="49"/>
        <v>0</v>
      </c>
    </row>
    <row r="169" spans="1:51" s="334" customFormat="1" ht="20.100000000000001" customHeight="1" collapsed="1" x14ac:dyDescent="0.2">
      <c r="A169" s="324"/>
      <c r="B169" s="291">
        <f t="shared" si="37"/>
        <v>150</v>
      </c>
      <c r="C169" s="604">
        <f t="shared" si="37"/>
        <v>150</v>
      </c>
      <c r="D169" s="328" t="str">
        <f t="shared" si="40"/>
        <v>E1</v>
      </c>
      <c r="E169" s="327" t="str">
        <f t="shared" si="41"/>
        <v>P0</v>
      </c>
      <c r="F169" s="328" t="str">
        <f t="shared" si="41"/>
        <v>A</v>
      </c>
      <c r="G169" s="329">
        <f t="shared" si="38"/>
        <v>0</v>
      </c>
      <c r="H169" s="330"/>
      <c r="I169" s="586">
        <f t="shared" si="42"/>
        <v>0</v>
      </c>
      <c r="J169" s="347"/>
      <c r="K169" s="333"/>
      <c r="L169" s="475" t="str">
        <f t="shared" si="43"/>
        <v/>
      </c>
      <c r="M169" s="602">
        <f>IFERROR(ROUNDUP(K169/Datos_Avanzados!$C$113,0),0)</f>
        <v>0</v>
      </c>
      <c r="N169" s="455"/>
      <c r="O169" s="441" t="s">
        <v>12</v>
      </c>
      <c r="P169" s="455"/>
      <c r="Q169" s="474"/>
      <c r="R169" s="441" t="s">
        <v>12</v>
      </c>
      <c r="S169" s="441" t="s">
        <v>12</v>
      </c>
      <c r="T169" s="441" t="s">
        <v>12</v>
      </c>
      <c r="U169" s="474"/>
      <c r="V169" s="473">
        <f t="shared" si="44"/>
        <v>0</v>
      </c>
      <c r="W169" s="455"/>
      <c r="X169" s="441" t="s">
        <v>12</v>
      </c>
      <c r="Y169" s="474"/>
      <c r="Z169" s="466"/>
      <c r="AA169" s="466"/>
      <c r="AB169" s="466"/>
      <c r="AC169" s="579"/>
      <c r="AD169" s="582"/>
      <c r="AE169" s="582"/>
      <c r="AF169" s="582"/>
      <c r="AG169" s="582"/>
      <c r="AH169" s="605" t="str">
        <f t="shared" si="39"/>
        <v/>
      </c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T169" s="334">
        <f>IF(K169&gt;0,IF(Datos_Principales!$E$457=1,D169&amp;"-"&amp;F169,D169&amp;"-"&amp;E169&amp;"-"&amp;F169),0)</f>
        <v>0</v>
      </c>
      <c r="AU169" s="334">
        <f t="shared" si="45"/>
        <v>0</v>
      </c>
      <c r="AV169" s="334">
        <f t="shared" si="46"/>
        <v>0</v>
      </c>
      <c r="AW169" s="471">
        <f t="shared" si="47"/>
        <v>0</v>
      </c>
      <c r="AX169" s="471">
        <f t="shared" si="48"/>
        <v>0</v>
      </c>
      <c r="AY169" s="471">
        <f t="shared" si="49"/>
        <v>0</v>
      </c>
    </row>
    <row r="170" spans="1:51" s="334" customFormat="1" ht="20.100000000000001" customHeight="1" collapsed="1" x14ac:dyDescent="0.2">
      <c r="A170" s="324"/>
      <c r="B170" s="291">
        <f t="shared" si="37"/>
        <v>151</v>
      </c>
      <c r="C170" s="604">
        <f t="shared" si="37"/>
        <v>151</v>
      </c>
      <c r="D170" s="328" t="str">
        <f t="shared" si="40"/>
        <v>E1</v>
      </c>
      <c r="E170" s="327" t="str">
        <f t="shared" si="41"/>
        <v>P0</v>
      </c>
      <c r="F170" s="328" t="str">
        <f t="shared" si="41"/>
        <v>A</v>
      </c>
      <c r="G170" s="329">
        <f t="shared" si="38"/>
        <v>0</v>
      </c>
      <c r="H170" s="330"/>
      <c r="I170" s="586">
        <f t="shared" si="42"/>
        <v>0</v>
      </c>
      <c r="J170" s="347"/>
      <c r="K170" s="333"/>
      <c r="L170" s="475" t="str">
        <f t="shared" si="43"/>
        <v/>
      </c>
      <c r="M170" s="602">
        <f>IFERROR(ROUNDUP(K170/Datos_Avanzados!$C$113,0),0)</f>
        <v>0</v>
      </c>
      <c r="N170" s="455"/>
      <c r="O170" s="441" t="s">
        <v>12</v>
      </c>
      <c r="P170" s="455"/>
      <c r="Q170" s="474"/>
      <c r="R170" s="441" t="s">
        <v>12</v>
      </c>
      <c r="S170" s="441" t="s">
        <v>12</v>
      </c>
      <c r="T170" s="441" t="s">
        <v>12</v>
      </c>
      <c r="U170" s="474"/>
      <c r="V170" s="473">
        <f t="shared" si="44"/>
        <v>0</v>
      </c>
      <c r="W170" s="455"/>
      <c r="X170" s="441" t="s">
        <v>12</v>
      </c>
      <c r="Y170" s="474"/>
      <c r="Z170" s="466"/>
      <c r="AA170" s="466"/>
      <c r="AB170" s="466"/>
      <c r="AC170" s="579"/>
      <c r="AD170" s="582"/>
      <c r="AE170" s="582"/>
      <c r="AF170" s="582"/>
      <c r="AG170" s="582"/>
      <c r="AH170" s="605" t="str">
        <f t="shared" si="39"/>
        <v/>
      </c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T170" s="334">
        <f>IF(K170&gt;0,IF(Datos_Principales!$E$457=1,D170&amp;"-"&amp;F170,D170&amp;"-"&amp;E170&amp;"-"&amp;F170),0)</f>
        <v>0</v>
      </c>
      <c r="AU170" s="334">
        <f t="shared" si="45"/>
        <v>0</v>
      </c>
      <c r="AV170" s="334">
        <f t="shared" si="46"/>
        <v>0</v>
      </c>
      <c r="AW170" s="471">
        <f t="shared" si="47"/>
        <v>0</v>
      </c>
      <c r="AX170" s="471">
        <f t="shared" si="48"/>
        <v>0</v>
      </c>
      <c r="AY170" s="471">
        <f t="shared" si="49"/>
        <v>0</v>
      </c>
    </row>
    <row r="171" spans="1:51" s="334" customFormat="1" ht="20.100000000000001" customHeight="1" collapsed="1" x14ac:dyDescent="0.2">
      <c r="A171" s="324"/>
      <c r="B171" s="291">
        <f t="shared" si="37"/>
        <v>152</v>
      </c>
      <c r="C171" s="604">
        <f t="shared" si="37"/>
        <v>152</v>
      </c>
      <c r="D171" s="328" t="str">
        <f t="shared" si="40"/>
        <v>E1</v>
      </c>
      <c r="E171" s="327" t="str">
        <f t="shared" si="41"/>
        <v>P0</v>
      </c>
      <c r="F171" s="328" t="str">
        <f t="shared" si="41"/>
        <v>A</v>
      </c>
      <c r="G171" s="329">
        <f t="shared" si="38"/>
        <v>0</v>
      </c>
      <c r="H171" s="330"/>
      <c r="I171" s="586">
        <f t="shared" si="42"/>
        <v>0</v>
      </c>
      <c r="J171" s="347"/>
      <c r="K171" s="333"/>
      <c r="L171" s="475" t="str">
        <f t="shared" si="43"/>
        <v/>
      </c>
      <c r="M171" s="602">
        <f>IFERROR(ROUNDUP(K171/Datos_Avanzados!$C$113,0),0)</f>
        <v>0</v>
      </c>
      <c r="N171" s="455"/>
      <c r="O171" s="441" t="s">
        <v>12</v>
      </c>
      <c r="P171" s="455"/>
      <c r="Q171" s="474"/>
      <c r="R171" s="441" t="s">
        <v>12</v>
      </c>
      <c r="S171" s="441" t="s">
        <v>12</v>
      </c>
      <c r="T171" s="441" t="s">
        <v>12</v>
      </c>
      <c r="U171" s="474"/>
      <c r="V171" s="473">
        <f t="shared" si="44"/>
        <v>0</v>
      </c>
      <c r="W171" s="455"/>
      <c r="X171" s="441" t="s">
        <v>12</v>
      </c>
      <c r="Y171" s="474"/>
      <c r="Z171" s="466"/>
      <c r="AA171" s="466"/>
      <c r="AB171" s="466"/>
      <c r="AC171" s="579"/>
      <c r="AD171" s="582"/>
      <c r="AE171" s="582"/>
      <c r="AF171" s="582"/>
      <c r="AG171" s="582"/>
      <c r="AH171" s="605" t="str">
        <f t="shared" si="39"/>
        <v/>
      </c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T171" s="334">
        <f>IF(K171&gt;0,IF(Datos_Principales!$E$457=1,D171&amp;"-"&amp;F171,D171&amp;"-"&amp;E171&amp;"-"&amp;F171),0)</f>
        <v>0</v>
      </c>
      <c r="AU171" s="334">
        <f t="shared" si="45"/>
        <v>0</v>
      </c>
      <c r="AV171" s="334">
        <f t="shared" si="46"/>
        <v>0</v>
      </c>
      <c r="AW171" s="471">
        <f t="shared" si="47"/>
        <v>0</v>
      </c>
      <c r="AX171" s="471">
        <f t="shared" si="48"/>
        <v>0</v>
      </c>
      <c r="AY171" s="471">
        <f t="shared" si="49"/>
        <v>0</v>
      </c>
    </row>
    <row r="172" spans="1:51" s="334" customFormat="1" ht="20.100000000000001" customHeight="1" collapsed="1" x14ac:dyDescent="0.2">
      <c r="A172" s="324"/>
      <c r="B172" s="291">
        <f t="shared" si="37"/>
        <v>153</v>
      </c>
      <c r="C172" s="604">
        <f t="shared" si="37"/>
        <v>153</v>
      </c>
      <c r="D172" s="328" t="str">
        <f t="shared" si="40"/>
        <v>E1</v>
      </c>
      <c r="E172" s="327" t="str">
        <f t="shared" si="41"/>
        <v>P0</v>
      </c>
      <c r="F172" s="328" t="str">
        <f t="shared" si="41"/>
        <v>A</v>
      </c>
      <c r="G172" s="329">
        <f t="shared" si="38"/>
        <v>0</v>
      </c>
      <c r="H172" s="330"/>
      <c r="I172" s="586">
        <f t="shared" si="42"/>
        <v>0</v>
      </c>
      <c r="J172" s="347"/>
      <c r="K172" s="333"/>
      <c r="L172" s="475" t="str">
        <f t="shared" si="43"/>
        <v/>
      </c>
      <c r="M172" s="602">
        <f>IFERROR(ROUNDUP(K172/Datos_Avanzados!$C$113,0),0)</f>
        <v>0</v>
      </c>
      <c r="N172" s="455"/>
      <c r="O172" s="441" t="s">
        <v>12</v>
      </c>
      <c r="P172" s="455"/>
      <c r="Q172" s="474"/>
      <c r="R172" s="441" t="s">
        <v>12</v>
      </c>
      <c r="S172" s="441" t="s">
        <v>12</v>
      </c>
      <c r="T172" s="441" t="s">
        <v>12</v>
      </c>
      <c r="U172" s="474"/>
      <c r="V172" s="473">
        <f t="shared" si="44"/>
        <v>0</v>
      </c>
      <c r="W172" s="455"/>
      <c r="X172" s="441" t="s">
        <v>12</v>
      </c>
      <c r="Y172" s="474"/>
      <c r="Z172" s="466"/>
      <c r="AA172" s="466"/>
      <c r="AB172" s="466"/>
      <c r="AC172" s="579"/>
      <c r="AD172" s="582"/>
      <c r="AE172" s="582"/>
      <c r="AF172" s="582"/>
      <c r="AG172" s="582"/>
      <c r="AH172" s="605" t="str">
        <f t="shared" si="39"/>
        <v/>
      </c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T172" s="334">
        <f>IF(K172&gt;0,IF(Datos_Principales!$E$457=1,D172&amp;"-"&amp;F172,D172&amp;"-"&amp;E172&amp;"-"&amp;F172),0)</f>
        <v>0</v>
      </c>
      <c r="AU172" s="334">
        <f t="shared" si="45"/>
        <v>0</v>
      </c>
      <c r="AV172" s="334">
        <f t="shared" si="46"/>
        <v>0</v>
      </c>
      <c r="AW172" s="471">
        <f t="shared" si="47"/>
        <v>0</v>
      </c>
      <c r="AX172" s="471">
        <f t="shared" si="48"/>
        <v>0</v>
      </c>
      <c r="AY172" s="471">
        <f t="shared" si="49"/>
        <v>0</v>
      </c>
    </row>
    <row r="173" spans="1:51" s="334" customFormat="1" ht="20.100000000000001" customHeight="1" collapsed="1" x14ac:dyDescent="0.2">
      <c r="A173" s="324"/>
      <c r="B173" s="291">
        <f t="shared" si="37"/>
        <v>154</v>
      </c>
      <c r="C173" s="604">
        <f t="shared" si="37"/>
        <v>154</v>
      </c>
      <c r="D173" s="328" t="str">
        <f t="shared" si="40"/>
        <v>E1</v>
      </c>
      <c r="E173" s="327" t="str">
        <f t="shared" si="41"/>
        <v>P0</v>
      </c>
      <c r="F173" s="328" t="str">
        <f t="shared" si="41"/>
        <v>A</v>
      </c>
      <c r="G173" s="329">
        <f t="shared" si="38"/>
        <v>0</v>
      </c>
      <c r="H173" s="330"/>
      <c r="I173" s="586">
        <f t="shared" si="42"/>
        <v>0</v>
      </c>
      <c r="J173" s="347"/>
      <c r="K173" s="333"/>
      <c r="L173" s="475" t="str">
        <f t="shared" si="43"/>
        <v/>
      </c>
      <c r="M173" s="602">
        <f>IFERROR(ROUNDUP(K173/Datos_Avanzados!$C$113,0),0)</f>
        <v>0</v>
      </c>
      <c r="N173" s="455"/>
      <c r="O173" s="441" t="s">
        <v>12</v>
      </c>
      <c r="P173" s="455"/>
      <c r="Q173" s="474"/>
      <c r="R173" s="441" t="s">
        <v>12</v>
      </c>
      <c r="S173" s="441" t="s">
        <v>12</v>
      </c>
      <c r="T173" s="441" t="s">
        <v>12</v>
      </c>
      <c r="U173" s="474"/>
      <c r="V173" s="473">
        <f t="shared" si="44"/>
        <v>0</v>
      </c>
      <c r="W173" s="455"/>
      <c r="X173" s="441" t="s">
        <v>12</v>
      </c>
      <c r="Y173" s="474"/>
      <c r="Z173" s="466"/>
      <c r="AA173" s="466"/>
      <c r="AB173" s="466"/>
      <c r="AC173" s="579"/>
      <c r="AD173" s="582"/>
      <c r="AE173" s="582"/>
      <c r="AF173" s="582"/>
      <c r="AG173" s="582"/>
      <c r="AH173" s="605" t="str">
        <f t="shared" si="39"/>
        <v/>
      </c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T173" s="334">
        <f>IF(K173&gt;0,IF(Datos_Principales!$E$457=1,D173&amp;"-"&amp;F173,D173&amp;"-"&amp;E173&amp;"-"&amp;F173),0)</f>
        <v>0</v>
      </c>
      <c r="AU173" s="334">
        <f t="shared" si="45"/>
        <v>0</v>
      </c>
      <c r="AV173" s="334">
        <f t="shared" si="46"/>
        <v>0</v>
      </c>
      <c r="AW173" s="471">
        <f t="shared" si="47"/>
        <v>0</v>
      </c>
      <c r="AX173" s="471">
        <f t="shared" si="48"/>
        <v>0</v>
      </c>
      <c r="AY173" s="471">
        <f t="shared" si="49"/>
        <v>0</v>
      </c>
    </row>
    <row r="174" spans="1:51" s="334" customFormat="1" ht="20.100000000000001" customHeight="1" collapsed="1" x14ac:dyDescent="0.2">
      <c r="A174" s="324"/>
      <c r="B174" s="291">
        <f t="shared" si="37"/>
        <v>155</v>
      </c>
      <c r="C174" s="604">
        <f t="shared" si="37"/>
        <v>155</v>
      </c>
      <c r="D174" s="328" t="str">
        <f t="shared" si="40"/>
        <v>E1</v>
      </c>
      <c r="E174" s="327" t="str">
        <f t="shared" si="41"/>
        <v>P0</v>
      </c>
      <c r="F174" s="328" t="str">
        <f t="shared" si="41"/>
        <v>A</v>
      </c>
      <c r="G174" s="329">
        <f t="shared" si="38"/>
        <v>0</v>
      </c>
      <c r="H174" s="330"/>
      <c r="I174" s="586">
        <f t="shared" si="42"/>
        <v>0</v>
      </c>
      <c r="J174" s="347"/>
      <c r="K174" s="333"/>
      <c r="L174" s="475" t="str">
        <f t="shared" si="43"/>
        <v/>
      </c>
      <c r="M174" s="602">
        <f>IFERROR(ROUNDUP(K174/Datos_Avanzados!$C$113,0),0)</f>
        <v>0</v>
      </c>
      <c r="N174" s="455"/>
      <c r="O174" s="441" t="s">
        <v>12</v>
      </c>
      <c r="P174" s="455"/>
      <c r="Q174" s="474"/>
      <c r="R174" s="441" t="s">
        <v>12</v>
      </c>
      <c r="S174" s="441" t="s">
        <v>12</v>
      </c>
      <c r="T174" s="441" t="s">
        <v>12</v>
      </c>
      <c r="U174" s="474"/>
      <c r="V174" s="473">
        <f t="shared" si="44"/>
        <v>0</v>
      </c>
      <c r="W174" s="455"/>
      <c r="X174" s="441" t="s">
        <v>12</v>
      </c>
      <c r="Y174" s="474"/>
      <c r="Z174" s="466"/>
      <c r="AA174" s="466"/>
      <c r="AB174" s="466"/>
      <c r="AC174" s="579"/>
      <c r="AD174" s="582"/>
      <c r="AE174" s="582"/>
      <c r="AF174" s="582"/>
      <c r="AG174" s="582"/>
      <c r="AH174" s="605" t="str">
        <f t="shared" si="39"/>
        <v/>
      </c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T174" s="334">
        <f>IF(K174&gt;0,IF(Datos_Principales!$E$457=1,D174&amp;"-"&amp;F174,D174&amp;"-"&amp;E174&amp;"-"&amp;F174),0)</f>
        <v>0</v>
      </c>
      <c r="AU174" s="334">
        <f t="shared" si="45"/>
        <v>0</v>
      </c>
      <c r="AV174" s="334">
        <f t="shared" si="46"/>
        <v>0</v>
      </c>
      <c r="AW174" s="471">
        <f t="shared" si="47"/>
        <v>0</v>
      </c>
      <c r="AX174" s="471">
        <f t="shared" si="48"/>
        <v>0</v>
      </c>
      <c r="AY174" s="471">
        <f t="shared" si="49"/>
        <v>0</v>
      </c>
    </row>
    <row r="175" spans="1:51" s="334" customFormat="1" ht="20.100000000000001" customHeight="1" collapsed="1" x14ac:dyDescent="0.2">
      <c r="A175" s="324"/>
      <c r="B175" s="291">
        <f t="shared" si="37"/>
        <v>156</v>
      </c>
      <c r="C175" s="604">
        <f t="shared" si="37"/>
        <v>156</v>
      </c>
      <c r="D175" s="328" t="str">
        <f t="shared" si="40"/>
        <v>E1</v>
      </c>
      <c r="E175" s="327" t="str">
        <f t="shared" si="41"/>
        <v>P0</v>
      </c>
      <c r="F175" s="328" t="str">
        <f t="shared" si="41"/>
        <v>A</v>
      </c>
      <c r="G175" s="329">
        <f t="shared" si="38"/>
        <v>0</v>
      </c>
      <c r="H175" s="330"/>
      <c r="I175" s="586">
        <f t="shared" si="42"/>
        <v>0</v>
      </c>
      <c r="J175" s="347"/>
      <c r="K175" s="333"/>
      <c r="L175" s="475" t="str">
        <f t="shared" si="43"/>
        <v/>
      </c>
      <c r="M175" s="602">
        <f>IFERROR(ROUNDUP(K175/Datos_Avanzados!$C$113,0),0)</f>
        <v>0</v>
      </c>
      <c r="N175" s="455"/>
      <c r="O175" s="441" t="s">
        <v>12</v>
      </c>
      <c r="P175" s="455"/>
      <c r="Q175" s="474"/>
      <c r="R175" s="441" t="s">
        <v>12</v>
      </c>
      <c r="S175" s="441" t="s">
        <v>12</v>
      </c>
      <c r="T175" s="441" t="s">
        <v>12</v>
      </c>
      <c r="U175" s="474"/>
      <c r="V175" s="473">
        <f t="shared" si="44"/>
        <v>0</v>
      </c>
      <c r="W175" s="455"/>
      <c r="X175" s="441" t="s">
        <v>12</v>
      </c>
      <c r="Y175" s="474"/>
      <c r="Z175" s="466"/>
      <c r="AA175" s="466"/>
      <c r="AB175" s="466"/>
      <c r="AC175" s="579"/>
      <c r="AD175" s="582"/>
      <c r="AE175" s="582"/>
      <c r="AF175" s="582"/>
      <c r="AG175" s="582"/>
      <c r="AH175" s="605" t="str">
        <f t="shared" si="39"/>
        <v/>
      </c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T175" s="334">
        <f>IF(K175&gt;0,IF(Datos_Principales!$E$457=1,D175&amp;"-"&amp;F175,D175&amp;"-"&amp;E175&amp;"-"&amp;F175),0)</f>
        <v>0</v>
      </c>
      <c r="AU175" s="334">
        <f t="shared" si="45"/>
        <v>0</v>
      </c>
      <c r="AV175" s="334">
        <f t="shared" si="46"/>
        <v>0</v>
      </c>
      <c r="AW175" s="471">
        <f t="shared" si="47"/>
        <v>0</v>
      </c>
      <c r="AX175" s="471">
        <f t="shared" si="48"/>
        <v>0</v>
      </c>
      <c r="AY175" s="471">
        <f t="shared" si="49"/>
        <v>0</v>
      </c>
    </row>
    <row r="176" spans="1:51" s="334" customFormat="1" ht="20.100000000000001" customHeight="1" collapsed="1" x14ac:dyDescent="0.2">
      <c r="A176" s="324"/>
      <c r="B176" s="291">
        <f t="shared" si="37"/>
        <v>157</v>
      </c>
      <c r="C176" s="604">
        <f t="shared" si="37"/>
        <v>157</v>
      </c>
      <c r="D176" s="328" t="str">
        <f t="shared" si="40"/>
        <v>E1</v>
      </c>
      <c r="E176" s="327" t="str">
        <f t="shared" si="41"/>
        <v>P0</v>
      </c>
      <c r="F176" s="328" t="str">
        <f t="shared" si="41"/>
        <v>A</v>
      </c>
      <c r="G176" s="329">
        <f t="shared" si="38"/>
        <v>0</v>
      </c>
      <c r="H176" s="330"/>
      <c r="I176" s="586">
        <f t="shared" si="42"/>
        <v>0</v>
      </c>
      <c r="J176" s="347"/>
      <c r="K176" s="333"/>
      <c r="L176" s="475" t="str">
        <f t="shared" si="43"/>
        <v/>
      </c>
      <c r="M176" s="602">
        <f>IFERROR(ROUNDUP(K176/Datos_Avanzados!$C$113,0),0)</f>
        <v>0</v>
      </c>
      <c r="N176" s="455"/>
      <c r="O176" s="441" t="s">
        <v>12</v>
      </c>
      <c r="P176" s="455"/>
      <c r="Q176" s="474"/>
      <c r="R176" s="441" t="s">
        <v>12</v>
      </c>
      <c r="S176" s="441" t="s">
        <v>12</v>
      </c>
      <c r="T176" s="441" t="s">
        <v>12</v>
      </c>
      <c r="U176" s="474"/>
      <c r="V176" s="473">
        <f t="shared" si="44"/>
        <v>0</v>
      </c>
      <c r="W176" s="455"/>
      <c r="X176" s="441" t="s">
        <v>12</v>
      </c>
      <c r="Y176" s="474"/>
      <c r="Z176" s="466"/>
      <c r="AA176" s="466"/>
      <c r="AB176" s="466"/>
      <c r="AC176" s="579"/>
      <c r="AD176" s="582"/>
      <c r="AE176" s="582"/>
      <c r="AF176" s="582"/>
      <c r="AG176" s="582"/>
      <c r="AH176" s="605" t="str">
        <f t="shared" si="39"/>
        <v/>
      </c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T176" s="334">
        <f>IF(K176&gt;0,IF(Datos_Principales!$E$457=1,D176&amp;"-"&amp;F176,D176&amp;"-"&amp;E176&amp;"-"&amp;F176),0)</f>
        <v>0</v>
      </c>
      <c r="AU176" s="334">
        <f t="shared" si="45"/>
        <v>0</v>
      </c>
      <c r="AV176" s="334">
        <f t="shared" si="46"/>
        <v>0</v>
      </c>
      <c r="AW176" s="471">
        <f t="shared" si="47"/>
        <v>0</v>
      </c>
      <c r="AX176" s="471">
        <f t="shared" si="48"/>
        <v>0</v>
      </c>
      <c r="AY176" s="471">
        <f t="shared" si="49"/>
        <v>0</v>
      </c>
    </row>
    <row r="177" spans="1:51" s="334" customFormat="1" ht="20.100000000000001" customHeight="1" collapsed="1" x14ac:dyDescent="0.2">
      <c r="A177" s="324"/>
      <c r="B177" s="291">
        <f t="shared" si="37"/>
        <v>158</v>
      </c>
      <c r="C177" s="604">
        <f t="shared" si="37"/>
        <v>158</v>
      </c>
      <c r="D177" s="328" t="str">
        <f t="shared" si="40"/>
        <v>E1</v>
      </c>
      <c r="E177" s="327" t="str">
        <f t="shared" si="41"/>
        <v>P0</v>
      </c>
      <c r="F177" s="328" t="str">
        <f t="shared" si="41"/>
        <v>A</v>
      </c>
      <c r="G177" s="329">
        <f t="shared" si="38"/>
        <v>0</v>
      </c>
      <c r="H177" s="330"/>
      <c r="I177" s="586">
        <f t="shared" si="42"/>
        <v>0</v>
      </c>
      <c r="J177" s="347"/>
      <c r="K177" s="333"/>
      <c r="L177" s="475" t="str">
        <f t="shared" si="43"/>
        <v/>
      </c>
      <c r="M177" s="602">
        <f>IFERROR(ROUNDUP(K177/Datos_Avanzados!$C$113,0),0)</f>
        <v>0</v>
      </c>
      <c r="N177" s="455"/>
      <c r="O177" s="441" t="s">
        <v>12</v>
      </c>
      <c r="P177" s="455"/>
      <c r="Q177" s="474"/>
      <c r="R177" s="441" t="s">
        <v>12</v>
      </c>
      <c r="S177" s="441" t="s">
        <v>12</v>
      </c>
      <c r="T177" s="441" t="s">
        <v>12</v>
      </c>
      <c r="U177" s="474"/>
      <c r="V177" s="473">
        <f t="shared" si="44"/>
        <v>0</v>
      </c>
      <c r="W177" s="455"/>
      <c r="X177" s="441" t="s">
        <v>12</v>
      </c>
      <c r="Y177" s="474"/>
      <c r="Z177" s="466"/>
      <c r="AA177" s="466"/>
      <c r="AB177" s="466"/>
      <c r="AC177" s="579"/>
      <c r="AD177" s="582"/>
      <c r="AE177" s="582"/>
      <c r="AF177" s="582"/>
      <c r="AG177" s="582"/>
      <c r="AH177" s="605" t="str">
        <f t="shared" si="39"/>
        <v/>
      </c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T177" s="334">
        <f>IF(K177&gt;0,IF(Datos_Principales!$E$457=1,D177&amp;"-"&amp;F177,D177&amp;"-"&amp;E177&amp;"-"&amp;F177),0)</f>
        <v>0</v>
      </c>
      <c r="AU177" s="334">
        <f t="shared" si="45"/>
        <v>0</v>
      </c>
      <c r="AV177" s="334">
        <f t="shared" si="46"/>
        <v>0</v>
      </c>
      <c r="AW177" s="471">
        <f t="shared" si="47"/>
        <v>0</v>
      </c>
      <c r="AX177" s="471">
        <f t="shared" si="48"/>
        <v>0</v>
      </c>
      <c r="AY177" s="471">
        <f t="shared" si="49"/>
        <v>0</v>
      </c>
    </row>
    <row r="178" spans="1:51" s="334" customFormat="1" ht="20.100000000000001" customHeight="1" collapsed="1" x14ac:dyDescent="0.2">
      <c r="A178" s="324"/>
      <c r="B178" s="291">
        <f t="shared" si="37"/>
        <v>159</v>
      </c>
      <c r="C178" s="604">
        <f t="shared" si="37"/>
        <v>159</v>
      </c>
      <c r="D178" s="328" t="str">
        <f t="shared" si="40"/>
        <v>E1</v>
      </c>
      <c r="E178" s="327" t="str">
        <f t="shared" si="41"/>
        <v>P0</v>
      </c>
      <c r="F178" s="328" t="str">
        <f t="shared" si="41"/>
        <v>A</v>
      </c>
      <c r="G178" s="329">
        <f t="shared" si="38"/>
        <v>0</v>
      </c>
      <c r="H178" s="330"/>
      <c r="I178" s="586">
        <f t="shared" si="42"/>
        <v>0</v>
      </c>
      <c r="J178" s="347"/>
      <c r="K178" s="333"/>
      <c r="L178" s="475" t="str">
        <f t="shared" si="43"/>
        <v/>
      </c>
      <c r="M178" s="602">
        <f>IFERROR(ROUNDUP(K178/Datos_Avanzados!$C$113,0),0)</f>
        <v>0</v>
      </c>
      <c r="N178" s="455"/>
      <c r="O178" s="441" t="s">
        <v>12</v>
      </c>
      <c r="P178" s="455"/>
      <c r="Q178" s="474"/>
      <c r="R178" s="441" t="s">
        <v>12</v>
      </c>
      <c r="S178" s="441" t="s">
        <v>12</v>
      </c>
      <c r="T178" s="441" t="s">
        <v>12</v>
      </c>
      <c r="U178" s="474"/>
      <c r="V178" s="473">
        <f t="shared" si="44"/>
        <v>0</v>
      </c>
      <c r="W178" s="455"/>
      <c r="X178" s="441" t="s">
        <v>12</v>
      </c>
      <c r="Y178" s="474"/>
      <c r="Z178" s="466"/>
      <c r="AA178" s="466"/>
      <c r="AB178" s="466"/>
      <c r="AC178" s="579"/>
      <c r="AD178" s="582"/>
      <c r="AE178" s="582"/>
      <c r="AF178" s="582"/>
      <c r="AG178" s="582"/>
      <c r="AH178" s="605" t="str">
        <f t="shared" si="39"/>
        <v/>
      </c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T178" s="334">
        <f>IF(K178&gt;0,IF(Datos_Principales!$E$457=1,D178&amp;"-"&amp;F178,D178&amp;"-"&amp;E178&amp;"-"&amp;F178),0)</f>
        <v>0</v>
      </c>
      <c r="AU178" s="334">
        <f t="shared" si="45"/>
        <v>0</v>
      </c>
      <c r="AV178" s="334">
        <f t="shared" si="46"/>
        <v>0</v>
      </c>
      <c r="AW178" s="471">
        <f t="shared" si="47"/>
        <v>0</v>
      </c>
      <c r="AX178" s="471">
        <f t="shared" si="48"/>
        <v>0</v>
      </c>
      <c r="AY178" s="471">
        <f t="shared" si="49"/>
        <v>0</v>
      </c>
    </row>
    <row r="179" spans="1:51" s="334" customFormat="1" ht="20.100000000000001" customHeight="1" collapsed="1" x14ac:dyDescent="0.2">
      <c r="A179" s="324"/>
      <c r="B179" s="291">
        <f t="shared" si="37"/>
        <v>160</v>
      </c>
      <c r="C179" s="604">
        <f t="shared" si="37"/>
        <v>160</v>
      </c>
      <c r="D179" s="328" t="str">
        <f t="shared" si="40"/>
        <v>E1</v>
      </c>
      <c r="E179" s="327" t="str">
        <f t="shared" si="41"/>
        <v>P0</v>
      </c>
      <c r="F179" s="328" t="str">
        <f t="shared" si="41"/>
        <v>A</v>
      </c>
      <c r="G179" s="329">
        <f t="shared" si="38"/>
        <v>0</v>
      </c>
      <c r="H179" s="330"/>
      <c r="I179" s="586">
        <f t="shared" si="42"/>
        <v>0</v>
      </c>
      <c r="J179" s="347"/>
      <c r="K179" s="333"/>
      <c r="L179" s="475" t="str">
        <f t="shared" si="43"/>
        <v/>
      </c>
      <c r="M179" s="602">
        <f>IFERROR(ROUNDUP(K179/Datos_Avanzados!$C$113,0),0)</f>
        <v>0</v>
      </c>
      <c r="N179" s="455"/>
      <c r="O179" s="441" t="s">
        <v>12</v>
      </c>
      <c r="P179" s="455"/>
      <c r="Q179" s="474"/>
      <c r="R179" s="441" t="s">
        <v>12</v>
      </c>
      <c r="S179" s="441" t="s">
        <v>12</v>
      </c>
      <c r="T179" s="441" t="s">
        <v>12</v>
      </c>
      <c r="U179" s="474"/>
      <c r="V179" s="473">
        <f t="shared" si="44"/>
        <v>0</v>
      </c>
      <c r="W179" s="455"/>
      <c r="X179" s="441" t="s">
        <v>12</v>
      </c>
      <c r="Y179" s="474"/>
      <c r="Z179" s="466"/>
      <c r="AA179" s="466"/>
      <c r="AB179" s="466"/>
      <c r="AC179" s="579"/>
      <c r="AD179" s="582"/>
      <c r="AE179" s="582"/>
      <c r="AF179" s="582"/>
      <c r="AG179" s="582"/>
      <c r="AH179" s="605" t="str">
        <f t="shared" si="39"/>
        <v/>
      </c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T179" s="334">
        <f>IF(K179&gt;0,IF(Datos_Principales!$E$457=1,D179&amp;"-"&amp;F179,D179&amp;"-"&amp;E179&amp;"-"&amp;F179),0)</f>
        <v>0</v>
      </c>
      <c r="AU179" s="334">
        <f t="shared" si="45"/>
        <v>0</v>
      </c>
      <c r="AV179" s="334">
        <f t="shared" si="46"/>
        <v>0</v>
      </c>
      <c r="AW179" s="471">
        <f t="shared" si="47"/>
        <v>0</v>
      </c>
      <c r="AX179" s="471">
        <f t="shared" si="48"/>
        <v>0</v>
      </c>
      <c r="AY179" s="471">
        <f t="shared" si="49"/>
        <v>0</v>
      </c>
    </row>
    <row r="180" spans="1:51" s="334" customFormat="1" ht="20.100000000000001" customHeight="1" collapsed="1" x14ac:dyDescent="0.2">
      <c r="A180" s="324"/>
      <c r="B180" s="291">
        <f t="shared" si="37"/>
        <v>161</v>
      </c>
      <c r="C180" s="604">
        <f t="shared" si="37"/>
        <v>161</v>
      </c>
      <c r="D180" s="328" t="str">
        <f t="shared" si="40"/>
        <v>E1</v>
      </c>
      <c r="E180" s="327" t="str">
        <f t="shared" si="41"/>
        <v>P0</v>
      </c>
      <c r="F180" s="328" t="str">
        <f t="shared" si="41"/>
        <v>A</v>
      </c>
      <c r="G180" s="329">
        <f t="shared" si="38"/>
        <v>0</v>
      </c>
      <c r="H180" s="330"/>
      <c r="I180" s="586">
        <f t="shared" si="42"/>
        <v>0</v>
      </c>
      <c r="J180" s="347"/>
      <c r="K180" s="333"/>
      <c r="L180" s="475" t="str">
        <f t="shared" si="43"/>
        <v/>
      </c>
      <c r="M180" s="602">
        <f>IFERROR(ROUNDUP(K180/Datos_Avanzados!$C$113,0),0)</f>
        <v>0</v>
      </c>
      <c r="N180" s="455"/>
      <c r="O180" s="441" t="s">
        <v>12</v>
      </c>
      <c r="P180" s="455"/>
      <c r="Q180" s="474"/>
      <c r="R180" s="441" t="s">
        <v>12</v>
      </c>
      <c r="S180" s="441" t="s">
        <v>12</v>
      </c>
      <c r="T180" s="441" t="s">
        <v>12</v>
      </c>
      <c r="U180" s="474"/>
      <c r="V180" s="473">
        <f t="shared" si="44"/>
        <v>0</v>
      </c>
      <c r="W180" s="455"/>
      <c r="X180" s="441" t="s">
        <v>12</v>
      </c>
      <c r="Y180" s="474"/>
      <c r="Z180" s="466"/>
      <c r="AA180" s="466"/>
      <c r="AB180" s="466"/>
      <c r="AC180" s="579"/>
      <c r="AD180" s="582"/>
      <c r="AE180" s="582"/>
      <c r="AF180" s="582"/>
      <c r="AG180" s="582"/>
      <c r="AH180" s="605" t="str">
        <f t="shared" si="39"/>
        <v/>
      </c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T180" s="334">
        <f>IF(K180&gt;0,IF(Datos_Principales!$E$457=1,D180&amp;"-"&amp;F180,D180&amp;"-"&amp;E180&amp;"-"&amp;F180),0)</f>
        <v>0</v>
      </c>
      <c r="AU180" s="334">
        <f t="shared" si="45"/>
        <v>0</v>
      </c>
      <c r="AV180" s="334">
        <f t="shared" si="46"/>
        <v>0</v>
      </c>
      <c r="AW180" s="471">
        <f t="shared" si="47"/>
        <v>0</v>
      </c>
      <c r="AX180" s="471">
        <f t="shared" si="48"/>
        <v>0</v>
      </c>
      <c r="AY180" s="471">
        <f t="shared" si="49"/>
        <v>0</v>
      </c>
    </row>
    <row r="181" spans="1:51" s="334" customFormat="1" ht="20.100000000000001" customHeight="1" collapsed="1" x14ac:dyDescent="0.2">
      <c r="A181" s="324"/>
      <c r="B181" s="291">
        <f t="shared" si="37"/>
        <v>162</v>
      </c>
      <c r="C181" s="604">
        <f t="shared" si="37"/>
        <v>162</v>
      </c>
      <c r="D181" s="328" t="str">
        <f t="shared" si="40"/>
        <v>E1</v>
      </c>
      <c r="E181" s="327" t="str">
        <f t="shared" si="41"/>
        <v>P0</v>
      </c>
      <c r="F181" s="328" t="str">
        <f t="shared" si="41"/>
        <v>A</v>
      </c>
      <c r="G181" s="329">
        <f t="shared" si="38"/>
        <v>0</v>
      </c>
      <c r="H181" s="330"/>
      <c r="I181" s="586">
        <f t="shared" si="42"/>
        <v>0</v>
      </c>
      <c r="J181" s="347"/>
      <c r="K181" s="333"/>
      <c r="L181" s="475" t="str">
        <f t="shared" si="43"/>
        <v/>
      </c>
      <c r="M181" s="602">
        <f>IFERROR(ROUNDUP(K181/Datos_Avanzados!$C$113,0),0)</f>
        <v>0</v>
      </c>
      <c r="N181" s="455"/>
      <c r="O181" s="441" t="s">
        <v>12</v>
      </c>
      <c r="P181" s="455"/>
      <c r="Q181" s="474"/>
      <c r="R181" s="441" t="s">
        <v>12</v>
      </c>
      <c r="S181" s="441" t="s">
        <v>12</v>
      </c>
      <c r="T181" s="441" t="s">
        <v>12</v>
      </c>
      <c r="U181" s="474"/>
      <c r="V181" s="473">
        <f t="shared" si="44"/>
        <v>0</v>
      </c>
      <c r="W181" s="455"/>
      <c r="X181" s="441" t="s">
        <v>12</v>
      </c>
      <c r="Y181" s="474"/>
      <c r="Z181" s="466"/>
      <c r="AA181" s="466"/>
      <c r="AB181" s="466"/>
      <c r="AC181" s="579"/>
      <c r="AD181" s="582"/>
      <c r="AE181" s="582"/>
      <c r="AF181" s="582"/>
      <c r="AG181" s="582"/>
      <c r="AH181" s="605" t="str">
        <f t="shared" si="39"/>
        <v/>
      </c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T181" s="334">
        <f>IF(K181&gt;0,IF(Datos_Principales!$E$457=1,D181&amp;"-"&amp;F181,D181&amp;"-"&amp;E181&amp;"-"&amp;F181),0)</f>
        <v>0</v>
      </c>
      <c r="AU181" s="334">
        <f t="shared" si="45"/>
        <v>0</v>
      </c>
      <c r="AV181" s="334">
        <f t="shared" si="46"/>
        <v>0</v>
      </c>
      <c r="AW181" s="471">
        <f t="shared" si="47"/>
        <v>0</v>
      </c>
      <c r="AX181" s="471">
        <f t="shared" si="48"/>
        <v>0</v>
      </c>
      <c r="AY181" s="471">
        <f t="shared" si="49"/>
        <v>0</v>
      </c>
    </row>
    <row r="182" spans="1:51" s="334" customFormat="1" ht="20.100000000000001" customHeight="1" collapsed="1" x14ac:dyDescent="0.2">
      <c r="A182" s="324"/>
      <c r="B182" s="291">
        <f t="shared" si="37"/>
        <v>163</v>
      </c>
      <c r="C182" s="604">
        <f t="shared" si="37"/>
        <v>163</v>
      </c>
      <c r="D182" s="328" t="str">
        <f t="shared" si="40"/>
        <v>E1</v>
      </c>
      <c r="E182" s="327" t="str">
        <f t="shared" si="41"/>
        <v>P0</v>
      </c>
      <c r="F182" s="328" t="str">
        <f t="shared" si="41"/>
        <v>A</v>
      </c>
      <c r="G182" s="329">
        <f t="shared" si="38"/>
        <v>0</v>
      </c>
      <c r="H182" s="330"/>
      <c r="I182" s="586">
        <f t="shared" si="42"/>
        <v>0</v>
      </c>
      <c r="J182" s="347"/>
      <c r="K182" s="333"/>
      <c r="L182" s="475" t="str">
        <f t="shared" si="43"/>
        <v/>
      </c>
      <c r="M182" s="602">
        <f>IFERROR(ROUNDUP(K182/Datos_Avanzados!$C$113,0),0)</f>
        <v>0</v>
      </c>
      <c r="N182" s="455"/>
      <c r="O182" s="441" t="s">
        <v>12</v>
      </c>
      <c r="P182" s="455"/>
      <c r="Q182" s="474"/>
      <c r="R182" s="441" t="s">
        <v>12</v>
      </c>
      <c r="S182" s="441" t="s">
        <v>12</v>
      </c>
      <c r="T182" s="441" t="s">
        <v>12</v>
      </c>
      <c r="U182" s="474"/>
      <c r="V182" s="473">
        <f t="shared" si="44"/>
        <v>0</v>
      </c>
      <c r="W182" s="455"/>
      <c r="X182" s="441" t="s">
        <v>12</v>
      </c>
      <c r="Y182" s="474"/>
      <c r="Z182" s="466"/>
      <c r="AA182" s="466"/>
      <c r="AB182" s="466"/>
      <c r="AC182" s="579"/>
      <c r="AD182" s="582"/>
      <c r="AE182" s="582"/>
      <c r="AF182" s="582"/>
      <c r="AG182" s="582"/>
      <c r="AH182" s="605" t="str">
        <f t="shared" si="39"/>
        <v/>
      </c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T182" s="334">
        <f>IF(K182&gt;0,IF(Datos_Principales!$E$457=1,D182&amp;"-"&amp;F182,D182&amp;"-"&amp;E182&amp;"-"&amp;F182),0)</f>
        <v>0</v>
      </c>
      <c r="AU182" s="334">
        <f t="shared" si="45"/>
        <v>0</v>
      </c>
      <c r="AV182" s="334">
        <f t="shared" si="46"/>
        <v>0</v>
      </c>
      <c r="AW182" s="471">
        <f t="shared" si="47"/>
        <v>0</v>
      </c>
      <c r="AX182" s="471">
        <f t="shared" si="48"/>
        <v>0</v>
      </c>
      <c r="AY182" s="471">
        <f t="shared" si="49"/>
        <v>0</v>
      </c>
    </row>
    <row r="183" spans="1:51" s="334" customFormat="1" ht="20.100000000000001" customHeight="1" collapsed="1" x14ac:dyDescent="0.2">
      <c r="A183" s="324"/>
      <c r="B183" s="291">
        <f t="shared" si="37"/>
        <v>164</v>
      </c>
      <c r="C183" s="604">
        <f t="shared" si="37"/>
        <v>164</v>
      </c>
      <c r="D183" s="328" t="str">
        <f t="shared" si="40"/>
        <v>E1</v>
      </c>
      <c r="E183" s="327" t="str">
        <f t="shared" si="41"/>
        <v>P0</v>
      </c>
      <c r="F183" s="328" t="str">
        <f t="shared" si="41"/>
        <v>A</v>
      </c>
      <c r="G183" s="329">
        <f t="shared" si="38"/>
        <v>0</v>
      </c>
      <c r="H183" s="330"/>
      <c r="I183" s="586">
        <f t="shared" si="42"/>
        <v>0</v>
      </c>
      <c r="J183" s="347"/>
      <c r="K183" s="333"/>
      <c r="L183" s="475" t="str">
        <f t="shared" si="43"/>
        <v/>
      </c>
      <c r="M183" s="602">
        <f>IFERROR(ROUNDUP(K183/Datos_Avanzados!$C$113,0),0)</f>
        <v>0</v>
      </c>
      <c r="N183" s="455"/>
      <c r="O183" s="441" t="s">
        <v>12</v>
      </c>
      <c r="P183" s="455"/>
      <c r="Q183" s="474"/>
      <c r="R183" s="441" t="s">
        <v>12</v>
      </c>
      <c r="S183" s="441" t="s">
        <v>12</v>
      </c>
      <c r="T183" s="441" t="s">
        <v>12</v>
      </c>
      <c r="U183" s="474"/>
      <c r="V183" s="473">
        <f t="shared" si="44"/>
        <v>0</v>
      </c>
      <c r="W183" s="455"/>
      <c r="X183" s="441" t="s">
        <v>12</v>
      </c>
      <c r="Y183" s="474"/>
      <c r="Z183" s="466"/>
      <c r="AA183" s="466"/>
      <c r="AB183" s="466"/>
      <c r="AC183" s="579"/>
      <c r="AD183" s="582"/>
      <c r="AE183" s="582"/>
      <c r="AF183" s="582"/>
      <c r="AG183" s="582"/>
      <c r="AH183" s="605" t="str">
        <f t="shared" si="39"/>
        <v/>
      </c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T183" s="334">
        <f>IF(K183&gt;0,IF(Datos_Principales!$E$457=1,D183&amp;"-"&amp;F183,D183&amp;"-"&amp;E183&amp;"-"&amp;F183),0)</f>
        <v>0</v>
      </c>
      <c r="AU183" s="334">
        <f t="shared" si="45"/>
        <v>0</v>
      </c>
      <c r="AV183" s="334">
        <f t="shared" si="46"/>
        <v>0</v>
      </c>
      <c r="AW183" s="471">
        <f t="shared" si="47"/>
        <v>0</v>
      </c>
      <c r="AX183" s="471">
        <f t="shared" si="48"/>
        <v>0</v>
      </c>
      <c r="AY183" s="471">
        <f t="shared" si="49"/>
        <v>0</v>
      </c>
    </row>
    <row r="184" spans="1:51" s="334" customFormat="1" ht="20.100000000000001" customHeight="1" collapsed="1" x14ac:dyDescent="0.2">
      <c r="A184" s="324"/>
      <c r="B184" s="291">
        <f t="shared" si="37"/>
        <v>165</v>
      </c>
      <c r="C184" s="604">
        <f t="shared" si="37"/>
        <v>165</v>
      </c>
      <c r="D184" s="328" t="str">
        <f t="shared" si="40"/>
        <v>E1</v>
      </c>
      <c r="E184" s="327" t="str">
        <f t="shared" si="41"/>
        <v>P0</v>
      </c>
      <c r="F184" s="328" t="str">
        <f t="shared" si="41"/>
        <v>A</v>
      </c>
      <c r="G184" s="329">
        <f t="shared" si="38"/>
        <v>0</v>
      </c>
      <c r="H184" s="330"/>
      <c r="I184" s="586">
        <f t="shared" si="42"/>
        <v>0</v>
      </c>
      <c r="J184" s="347"/>
      <c r="K184" s="333"/>
      <c r="L184" s="475" t="str">
        <f t="shared" si="43"/>
        <v/>
      </c>
      <c r="M184" s="602">
        <f>IFERROR(ROUNDUP(K184/Datos_Avanzados!$C$113,0),0)</f>
        <v>0</v>
      </c>
      <c r="N184" s="455"/>
      <c r="O184" s="441" t="s">
        <v>12</v>
      </c>
      <c r="P184" s="455"/>
      <c r="Q184" s="474"/>
      <c r="R184" s="441" t="s">
        <v>12</v>
      </c>
      <c r="S184" s="441" t="s">
        <v>12</v>
      </c>
      <c r="T184" s="441" t="s">
        <v>12</v>
      </c>
      <c r="U184" s="474"/>
      <c r="V184" s="473">
        <f t="shared" si="44"/>
        <v>0</v>
      </c>
      <c r="W184" s="455"/>
      <c r="X184" s="441" t="s">
        <v>12</v>
      </c>
      <c r="Y184" s="474"/>
      <c r="Z184" s="466"/>
      <c r="AA184" s="466"/>
      <c r="AB184" s="466"/>
      <c r="AC184" s="579"/>
      <c r="AD184" s="582"/>
      <c r="AE184" s="582"/>
      <c r="AF184" s="582"/>
      <c r="AG184" s="582"/>
      <c r="AH184" s="605" t="str">
        <f t="shared" si="39"/>
        <v/>
      </c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T184" s="334">
        <f>IF(K184&gt;0,IF(Datos_Principales!$E$457=1,D184&amp;"-"&amp;F184,D184&amp;"-"&amp;E184&amp;"-"&amp;F184),0)</f>
        <v>0</v>
      </c>
      <c r="AU184" s="334">
        <f t="shared" si="45"/>
        <v>0</v>
      </c>
      <c r="AV184" s="334">
        <f t="shared" si="46"/>
        <v>0</v>
      </c>
      <c r="AW184" s="471">
        <f t="shared" si="47"/>
        <v>0</v>
      </c>
      <c r="AX184" s="471">
        <f t="shared" si="48"/>
        <v>0</v>
      </c>
      <c r="AY184" s="471">
        <f t="shared" si="49"/>
        <v>0</v>
      </c>
    </row>
    <row r="185" spans="1:51" s="334" customFormat="1" ht="20.100000000000001" customHeight="1" collapsed="1" x14ac:dyDescent="0.2">
      <c r="A185" s="324"/>
      <c r="B185" s="291">
        <f t="shared" si="37"/>
        <v>166</v>
      </c>
      <c r="C185" s="604">
        <f t="shared" si="37"/>
        <v>166</v>
      </c>
      <c r="D185" s="328" t="str">
        <f t="shared" si="40"/>
        <v>E1</v>
      </c>
      <c r="E185" s="327" t="str">
        <f t="shared" si="41"/>
        <v>P0</v>
      </c>
      <c r="F185" s="328" t="str">
        <f t="shared" si="41"/>
        <v>A</v>
      </c>
      <c r="G185" s="329">
        <f t="shared" si="38"/>
        <v>0</v>
      </c>
      <c r="H185" s="330"/>
      <c r="I185" s="586">
        <f t="shared" si="42"/>
        <v>0</v>
      </c>
      <c r="J185" s="347"/>
      <c r="K185" s="333"/>
      <c r="L185" s="475" t="str">
        <f t="shared" si="43"/>
        <v/>
      </c>
      <c r="M185" s="602">
        <f>IFERROR(ROUNDUP(K185/Datos_Avanzados!$C$113,0),0)</f>
        <v>0</v>
      </c>
      <c r="N185" s="455"/>
      <c r="O185" s="441" t="s">
        <v>12</v>
      </c>
      <c r="P185" s="455"/>
      <c r="Q185" s="474"/>
      <c r="R185" s="441" t="s">
        <v>12</v>
      </c>
      <c r="S185" s="441" t="s">
        <v>12</v>
      </c>
      <c r="T185" s="441" t="s">
        <v>12</v>
      </c>
      <c r="U185" s="474"/>
      <c r="V185" s="473">
        <f t="shared" si="44"/>
        <v>0</v>
      </c>
      <c r="W185" s="455"/>
      <c r="X185" s="441" t="s">
        <v>12</v>
      </c>
      <c r="Y185" s="474"/>
      <c r="Z185" s="466"/>
      <c r="AA185" s="466"/>
      <c r="AB185" s="466"/>
      <c r="AC185" s="579"/>
      <c r="AD185" s="582"/>
      <c r="AE185" s="582"/>
      <c r="AF185" s="582"/>
      <c r="AG185" s="582"/>
      <c r="AH185" s="605" t="str">
        <f t="shared" si="39"/>
        <v/>
      </c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T185" s="334">
        <f>IF(K185&gt;0,IF(Datos_Principales!$E$457=1,D185&amp;"-"&amp;F185,D185&amp;"-"&amp;E185&amp;"-"&amp;F185),0)</f>
        <v>0</v>
      </c>
      <c r="AU185" s="334">
        <f t="shared" si="45"/>
        <v>0</v>
      </c>
      <c r="AV185" s="334">
        <f t="shared" si="46"/>
        <v>0</v>
      </c>
      <c r="AW185" s="471">
        <f t="shared" si="47"/>
        <v>0</v>
      </c>
      <c r="AX185" s="471">
        <f t="shared" si="48"/>
        <v>0</v>
      </c>
      <c r="AY185" s="471">
        <f t="shared" si="49"/>
        <v>0</v>
      </c>
    </row>
    <row r="186" spans="1:51" s="334" customFormat="1" ht="20.100000000000001" customHeight="1" collapsed="1" x14ac:dyDescent="0.2">
      <c r="A186" s="324"/>
      <c r="B186" s="291">
        <f t="shared" si="37"/>
        <v>167</v>
      </c>
      <c r="C186" s="604">
        <f t="shared" si="37"/>
        <v>167</v>
      </c>
      <c r="D186" s="328" t="str">
        <f t="shared" si="40"/>
        <v>E1</v>
      </c>
      <c r="E186" s="327" t="str">
        <f t="shared" si="41"/>
        <v>P0</v>
      </c>
      <c r="F186" s="328" t="str">
        <f t="shared" si="41"/>
        <v>A</v>
      </c>
      <c r="G186" s="329">
        <f t="shared" si="38"/>
        <v>0</v>
      </c>
      <c r="H186" s="330"/>
      <c r="I186" s="586">
        <f t="shared" si="42"/>
        <v>0</v>
      </c>
      <c r="J186" s="347"/>
      <c r="K186" s="333"/>
      <c r="L186" s="475" t="str">
        <f t="shared" si="43"/>
        <v/>
      </c>
      <c r="M186" s="602">
        <f>IFERROR(ROUNDUP(K186/Datos_Avanzados!$C$113,0),0)</f>
        <v>0</v>
      </c>
      <c r="N186" s="455"/>
      <c r="O186" s="441" t="s">
        <v>12</v>
      </c>
      <c r="P186" s="455"/>
      <c r="Q186" s="474"/>
      <c r="R186" s="441" t="s">
        <v>12</v>
      </c>
      <c r="S186" s="441" t="s">
        <v>12</v>
      </c>
      <c r="T186" s="441" t="s">
        <v>12</v>
      </c>
      <c r="U186" s="474"/>
      <c r="V186" s="473">
        <f t="shared" si="44"/>
        <v>0</v>
      </c>
      <c r="W186" s="455"/>
      <c r="X186" s="441" t="s">
        <v>12</v>
      </c>
      <c r="Y186" s="474"/>
      <c r="Z186" s="466"/>
      <c r="AA186" s="466"/>
      <c r="AB186" s="466"/>
      <c r="AC186" s="579"/>
      <c r="AD186" s="582"/>
      <c r="AE186" s="582"/>
      <c r="AF186" s="582"/>
      <c r="AG186" s="582"/>
      <c r="AH186" s="605" t="str">
        <f t="shared" si="39"/>
        <v/>
      </c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T186" s="334">
        <f>IF(K186&gt;0,IF(Datos_Principales!$E$457=1,D186&amp;"-"&amp;F186,D186&amp;"-"&amp;E186&amp;"-"&amp;F186),0)</f>
        <v>0</v>
      </c>
      <c r="AU186" s="334">
        <f t="shared" si="45"/>
        <v>0</v>
      </c>
      <c r="AV186" s="334">
        <f t="shared" si="46"/>
        <v>0</v>
      </c>
      <c r="AW186" s="471">
        <f t="shared" si="47"/>
        <v>0</v>
      </c>
      <c r="AX186" s="471">
        <f t="shared" si="48"/>
        <v>0</v>
      </c>
      <c r="AY186" s="471">
        <f t="shared" si="49"/>
        <v>0</v>
      </c>
    </row>
    <row r="187" spans="1:51" s="334" customFormat="1" ht="20.100000000000001" customHeight="1" collapsed="1" x14ac:dyDescent="0.2">
      <c r="A187" s="324"/>
      <c r="B187" s="291">
        <f t="shared" si="37"/>
        <v>168</v>
      </c>
      <c r="C187" s="604">
        <f t="shared" si="37"/>
        <v>168</v>
      </c>
      <c r="D187" s="328" t="str">
        <f t="shared" si="40"/>
        <v>E1</v>
      </c>
      <c r="E187" s="327" t="str">
        <f t="shared" si="41"/>
        <v>P0</v>
      </c>
      <c r="F187" s="328" t="str">
        <f t="shared" si="41"/>
        <v>A</v>
      </c>
      <c r="G187" s="329">
        <f t="shared" si="38"/>
        <v>0</v>
      </c>
      <c r="H187" s="330"/>
      <c r="I187" s="586">
        <f t="shared" si="42"/>
        <v>0</v>
      </c>
      <c r="J187" s="347"/>
      <c r="K187" s="333"/>
      <c r="L187" s="475" t="str">
        <f t="shared" si="43"/>
        <v/>
      </c>
      <c r="M187" s="602">
        <f>IFERROR(ROUNDUP(K187/Datos_Avanzados!$C$113,0),0)</f>
        <v>0</v>
      </c>
      <c r="N187" s="455"/>
      <c r="O187" s="441" t="s">
        <v>12</v>
      </c>
      <c r="P187" s="455"/>
      <c r="Q187" s="474"/>
      <c r="R187" s="441" t="s">
        <v>12</v>
      </c>
      <c r="S187" s="441" t="s">
        <v>12</v>
      </c>
      <c r="T187" s="441" t="s">
        <v>12</v>
      </c>
      <c r="U187" s="474"/>
      <c r="V187" s="473">
        <f t="shared" si="44"/>
        <v>0</v>
      </c>
      <c r="W187" s="455"/>
      <c r="X187" s="441" t="s">
        <v>12</v>
      </c>
      <c r="Y187" s="474"/>
      <c r="Z187" s="466"/>
      <c r="AA187" s="466"/>
      <c r="AB187" s="466"/>
      <c r="AC187" s="579"/>
      <c r="AD187" s="582"/>
      <c r="AE187" s="582"/>
      <c r="AF187" s="582"/>
      <c r="AG187" s="582"/>
      <c r="AH187" s="605" t="str">
        <f t="shared" si="39"/>
        <v/>
      </c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T187" s="334">
        <f>IF(K187&gt;0,IF(Datos_Principales!$E$457=1,D187&amp;"-"&amp;F187,D187&amp;"-"&amp;E187&amp;"-"&amp;F187),0)</f>
        <v>0</v>
      </c>
      <c r="AU187" s="334">
        <f t="shared" si="45"/>
        <v>0</v>
      </c>
      <c r="AV187" s="334">
        <f t="shared" si="46"/>
        <v>0</v>
      </c>
      <c r="AW187" s="471">
        <f t="shared" si="47"/>
        <v>0</v>
      </c>
      <c r="AX187" s="471">
        <f t="shared" si="48"/>
        <v>0</v>
      </c>
      <c r="AY187" s="471">
        <f t="shared" si="49"/>
        <v>0</v>
      </c>
    </row>
    <row r="188" spans="1:51" s="334" customFormat="1" ht="20.100000000000001" customHeight="1" collapsed="1" x14ac:dyDescent="0.2">
      <c r="A188" s="324"/>
      <c r="B188" s="291">
        <f t="shared" si="37"/>
        <v>169</v>
      </c>
      <c r="C188" s="604">
        <f t="shared" si="37"/>
        <v>169</v>
      </c>
      <c r="D188" s="328" t="str">
        <f t="shared" si="40"/>
        <v>E1</v>
      </c>
      <c r="E188" s="327" t="str">
        <f t="shared" si="41"/>
        <v>P0</v>
      </c>
      <c r="F188" s="328" t="str">
        <f t="shared" si="41"/>
        <v>A</v>
      </c>
      <c r="G188" s="329">
        <f t="shared" si="38"/>
        <v>0</v>
      </c>
      <c r="H188" s="330"/>
      <c r="I188" s="586">
        <f t="shared" si="42"/>
        <v>0</v>
      </c>
      <c r="J188" s="347"/>
      <c r="K188" s="333"/>
      <c r="L188" s="475" t="str">
        <f t="shared" si="43"/>
        <v/>
      </c>
      <c r="M188" s="602">
        <f>IFERROR(ROUNDUP(K188/Datos_Avanzados!$C$113,0),0)</f>
        <v>0</v>
      </c>
      <c r="N188" s="455"/>
      <c r="O188" s="441" t="s">
        <v>12</v>
      </c>
      <c r="P188" s="455"/>
      <c r="Q188" s="474"/>
      <c r="R188" s="441" t="s">
        <v>12</v>
      </c>
      <c r="S188" s="441" t="s">
        <v>12</v>
      </c>
      <c r="T188" s="441" t="s">
        <v>12</v>
      </c>
      <c r="U188" s="474"/>
      <c r="V188" s="473">
        <f t="shared" si="44"/>
        <v>0</v>
      </c>
      <c r="W188" s="455"/>
      <c r="X188" s="441" t="s">
        <v>12</v>
      </c>
      <c r="Y188" s="474"/>
      <c r="Z188" s="466"/>
      <c r="AA188" s="466"/>
      <c r="AB188" s="466"/>
      <c r="AC188" s="579"/>
      <c r="AD188" s="582"/>
      <c r="AE188" s="582"/>
      <c r="AF188" s="582"/>
      <c r="AG188" s="582"/>
      <c r="AH188" s="605" t="str">
        <f t="shared" si="39"/>
        <v/>
      </c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T188" s="334">
        <f>IF(K188&gt;0,IF(Datos_Principales!$E$457=1,D188&amp;"-"&amp;F188,D188&amp;"-"&amp;E188&amp;"-"&amp;F188),0)</f>
        <v>0</v>
      </c>
      <c r="AU188" s="334">
        <f t="shared" si="45"/>
        <v>0</v>
      </c>
      <c r="AV188" s="334">
        <f t="shared" si="46"/>
        <v>0</v>
      </c>
      <c r="AW188" s="471">
        <f t="shared" si="47"/>
        <v>0</v>
      </c>
      <c r="AX188" s="471">
        <f t="shared" si="48"/>
        <v>0</v>
      </c>
      <c r="AY188" s="471">
        <f t="shared" si="49"/>
        <v>0</v>
      </c>
    </row>
    <row r="189" spans="1:51" s="334" customFormat="1" ht="20.100000000000001" customHeight="1" collapsed="1" x14ac:dyDescent="0.2">
      <c r="A189" s="324"/>
      <c r="B189" s="291">
        <f t="shared" si="37"/>
        <v>170</v>
      </c>
      <c r="C189" s="604">
        <f t="shared" si="37"/>
        <v>170</v>
      </c>
      <c r="D189" s="328" t="str">
        <f t="shared" si="40"/>
        <v>E1</v>
      </c>
      <c r="E189" s="327" t="str">
        <f t="shared" si="41"/>
        <v>P0</v>
      </c>
      <c r="F189" s="328" t="str">
        <f t="shared" si="41"/>
        <v>A</v>
      </c>
      <c r="G189" s="329">
        <f t="shared" si="38"/>
        <v>0</v>
      </c>
      <c r="H189" s="330"/>
      <c r="I189" s="586">
        <f t="shared" si="42"/>
        <v>0</v>
      </c>
      <c r="J189" s="347"/>
      <c r="K189" s="333"/>
      <c r="L189" s="475" t="str">
        <f t="shared" si="43"/>
        <v/>
      </c>
      <c r="M189" s="602">
        <f>IFERROR(ROUNDUP(K189/Datos_Avanzados!$C$113,0),0)</f>
        <v>0</v>
      </c>
      <c r="N189" s="455"/>
      <c r="O189" s="441" t="s">
        <v>12</v>
      </c>
      <c r="P189" s="455"/>
      <c r="Q189" s="474"/>
      <c r="R189" s="441" t="s">
        <v>12</v>
      </c>
      <c r="S189" s="441" t="s">
        <v>12</v>
      </c>
      <c r="T189" s="441" t="s">
        <v>12</v>
      </c>
      <c r="U189" s="474"/>
      <c r="V189" s="473">
        <f t="shared" si="44"/>
        <v>0</v>
      </c>
      <c r="W189" s="455"/>
      <c r="X189" s="441" t="s">
        <v>12</v>
      </c>
      <c r="Y189" s="474"/>
      <c r="Z189" s="466"/>
      <c r="AA189" s="466"/>
      <c r="AB189" s="466"/>
      <c r="AC189" s="579"/>
      <c r="AD189" s="582"/>
      <c r="AE189" s="582"/>
      <c r="AF189" s="582"/>
      <c r="AG189" s="582"/>
      <c r="AH189" s="605" t="str">
        <f t="shared" si="39"/>
        <v/>
      </c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T189" s="334">
        <f>IF(K189&gt;0,IF(Datos_Principales!$E$457=1,D189&amp;"-"&amp;F189,D189&amp;"-"&amp;E189&amp;"-"&amp;F189),0)</f>
        <v>0</v>
      </c>
      <c r="AU189" s="334">
        <f t="shared" si="45"/>
        <v>0</v>
      </c>
      <c r="AV189" s="334">
        <f t="shared" si="46"/>
        <v>0</v>
      </c>
      <c r="AW189" s="471">
        <f t="shared" si="47"/>
        <v>0</v>
      </c>
      <c r="AX189" s="471">
        <f t="shared" si="48"/>
        <v>0</v>
      </c>
      <c r="AY189" s="471">
        <f t="shared" si="49"/>
        <v>0</v>
      </c>
    </row>
    <row r="190" spans="1:51" s="334" customFormat="1" ht="20.100000000000001" customHeight="1" collapsed="1" x14ac:dyDescent="0.2">
      <c r="A190" s="324"/>
      <c r="B190" s="291">
        <f t="shared" si="37"/>
        <v>171</v>
      </c>
      <c r="C190" s="604">
        <f t="shared" si="37"/>
        <v>171</v>
      </c>
      <c r="D190" s="328" t="str">
        <f t="shared" si="40"/>
        <v>E1</v>
      </c>
      <c r="E190" s="327" t="str">
        <f t="shared" si="41"/>
        <v>P0</v>
      </c>
      <c r="F190" s="328" t="str">
        <f t="shared" si="41"/>
        <v>A</v>
      </c>
      <c r="G190" s="329">
        <f t="shared" si="38"/>
        <v>0</v>
      </c>
      <c r="H190" s="330"/>
      <c r="I190" s="586">
        <f t="shared" si="42"/>
        <v>0</v>
      </c>
      <c r="J190" s="347"/>
      <c r="K190" s="333"/>
      <c r="L190" s="475" t="str">
        <f t="shared" si="43"/>
        <v/>
      </c>
      <c r="M190" s="602">
        <f>IFERROR(ROUNDUP(K190/Datos_Avanzados!$C$113,0),0)</f>
        <v>0</v>
      </c>
      <c r="N190" s="455"/>
      <c r="O190" s="441" t="s">
        <v>12</v>
      </c>
      <c r="P190" s="455"/>
      <c r="Q190" s="474"/>
      <c r="R190" s="441" t="s">
        <v>12</v>
      </c>
      <c r="S190" s="441" t="s">
        <v>12</v>
      </c>
      <c r="T190" s="441" t="s">
        <v>12</v>
      </c>
      <c r="U190" s="474"/>
      <c r="V190" s="473">
        <f t="shared" si="44"/>
        <v>0</v>
      </c>
      <c r="W190" s="455"/>
      <c r="X190" s="441" t="s">
        <v>12</v>
      </c>
      <c r="Y190" s="474"/>
      <c r="Z190" s="466"/>
      <c r="AA190" s="466"/>
      <c r="AB190" s="466"/>
      <c r="AC190" s="579"/>
      <c r="AD190" s="582"/>
      <c r="AE190" s="582"/>
      <c r="AF190" s="582"/>
      <c r="AG190" s="582"/>
      <c r="AH190" s="605" t="str">
        <f t="shared" si="39"/>
        <v/>
      </c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T190" s="334">
        <f>IF(K190&gt;0,IF(Datos_Principales!$E$457=1,D190&amp;"-"&amp;F190,D190&amp;"-"&amp;E190&amp;"-"&amp;F190),0)</f>
        <v>0</v>
      </c>
      <c r="AU190" s="334">
        <f t="shared" si="45"/>
        <v>0</v>
      </c>
      <c r="AV190" s="334">
        <f t="shared" si="46"/>
        <v>0</v>
      </c>
      <c r="AW190" s="471">
        <f t="shared" si="47"/>
        <v>0</v>
      </c>
      <c r="AX190" s="471">
        <f t="shared" si="48"/>
        <v>0</v>
      </c>
      <c r="AY190" s="471">
        <f t="shared" si="49"/>
        <v>0</v>
      </c>
    </row>
    <row r="191" spans="1:51" s="334" customFormat="1" ht="20.100000000000001" customHeight="1" collapsed="1" x14ac:dyDescent="0.2">
      <c r="A191" s="324"/>
      <c r="B191" s="291">
        <f t="shared" si="37"/>
        <v>172</v>
      </c>
      <c r="C191" s="604">
        <f t="shared" si="37"/>
        <v>172</v>
      </c>
      <c r="D191" s="328" t="str">
        <f t="shared" si="40"/>
        <v>E1</v>
      </c>
      <c r="E191" s="327" t="str">
        <f t="shared" si="41"/>
        <v>P0</v>
      </c>
      <c r="F191" s="328" t="str">
        <f t="shared" si="41"/>
        <v>A</v>
      </c>
      <c r="G191" s="329">
        <f t="shared" si="38"/>
        <v>0</v>
      </c>
      <c r="H191" s="330"/>
      <c r="I191" s="586">
        <f t="shared" si="42"/>
        <v>0</v>
      </c>
      <c r="J191" s="347"/>
      <c r="K191" s="333"/>
      <c r="L191" s="475" t="str">
        <f t="shared" si="43"/>
        <v/>
      </c>
      <c r="M191" s="602">
        <f>IFERROR(ROUNDUP(K191/Datos_Avanzados!$C$113,0),0)</f>
        <v>0</v>
      </c>
      <c r="N191" s="455"/>
      <c r="O191" s="441" t="s">
        <v>12</v>
      </c>
      <c r="P191" s="455"/>
      <c r="Q191" s="474"/>
      <c r="R191" s="441" t="s">
        <v>12</v>
      </c>
      <c r="S191" s="441" t="s">
        <v>12</v>
      </c>
      <c r="T191" s="441" t="s">
        <v>12</v>
      </c>
      <c r="U191" s="474"/>
      <c r="V191" s="473">
        <f t="shared" si="44"/>
        <v>0</v>
      </c>
      <c r="W191" s="455"/>
      <c r="X191" s="441" t="s">
        <v>12</v>
      </c>
      <c r="Y191" s="474"/>
      <c r="Z191" s="466"/>
      <c r="AA191" s="466"/>
      <c r="AB191" s="466"/>
      <c r="AC191" s="579"/>
      <c r="AD191" s="582"/>
      <c r="AE191" s="582"/>
      <c r="AF191" s="582"/>
      <c r="AG191" s="582"/>
      <c r="AH191" s="605" t="str">
        <f t="shared" si="39"/>
        <v/>
      </c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T191" s="334">
        <f>IF(K191&gt;0,IF(Datos_Principales!$E$457=1,D191&amp;"-"&amp;F191,D191&amp;"-"&amp;E191&amp;"-"&amp;F191),0)</f>
        <v>0</v>
      </c>
      <c r="AU191" s="334">
        <f t="shared" si="45"/>
        <v>0</v>
      </c>
      <c r="AV191" s="334">
        <f t="shared" si="46"/>
        <v>0</v>
      </c>
      <c r="AW191" s="471">
        <f t="shared" si="47"/>
        <v>0</v>
      </c>
      <c r="AX191" s="471">
        <f t="shared" si="48"/>
        <v>0</v>
      </c>
      <c r="AY191" s="471">
        <f t="shared" si="49"/>
        <v>0</v>
      </c>
    </row>
    <row r="192" spans="1:51" s="334" customFormat="1" ht="20.100000000000001" customHeight="1" collapsed="1" x14ac:dyDescent="0.2">
      <c r="A192" s="324"/>
      <c r="B192" s="291">
        <f t="shared" si="37"/>
        <v>173</v>
      </c>
      <c r="C192" s="604">
        <f t="shared" si="37"/>
        <v>173</v>
      </c>
      <c r="D192" s="328" t="str">
        <f t="shared" si="40"/>
        <v>E1</v>
      </c>
      <c r="E192" s="327" t="str">
        <f t="shared" si="41"/>
        <v>P0</v>
      </c>
      <c r="F192" s="328" t="str">
        <f t="shared" si="41"/>
        <v>A</v>
      </c>
      <c r="G192" s="329">
        <f t="shared" si="38"/>
        <v>0</v>
      </c>
      <c r="H192" s="330"/>
      <c r="I192" s="586">
        <f t="shared" si="42"/>
        <v>0</v>
      </c>
      <c r="J192" s="347"/>
      <c r="K192" s="333"/>
      <c r="L192" s="475" t="str">
        <f t="shared" si="43"/>
        <v/>
      </c>
      <c r="M192" s="602">
        <f>IFERROR(ROUNDUP(K192/Datos_Avanzados!$C$113,0),0)</f>
        <v>0</v>
      </c>
      <c r="N192" s="455"/>
      <c r="O192" s="441" t="s">
        <v>12</v>
      </c>
      <c r="P192" s="455"/>
      <c r="Q192" s="474"/>
      <c r="R192" s="441" t="s">
        <v>12</v>
      </c>
      <c r="S192" s="441" t="s">
        <v>12</v>
      </c>
      <c r="T192" s="441" t="s">
        <v>12</v>
      </c>
      <c r="U192" s="474"/>
      <c r="V192" s="473">
        <f t="shared" si="44"/>
        <v>0</v>
      </c>
      <c r="W192" s="455"/>
      <c r="X192" s="441" t="s">
        <v>12</v>
      </c>
      <c r="Y192" s="474"/>
      <c r="Z192" s="466"/>
      <c r="AA192" s="466"/>
      <c r="AB192" s="466"/>
      <c r="AC192" s="579"/>
      <c r="AD192" s="582"/>
      <c r="AE192" s="582"/>
      <c r="AF192" s="582"/>
      <c r="AG192" s="582"/>
      <c r="AH192" s="605" t="str">
        <f t="shared" si="39"/>
        <v/>
      </c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T192" s="334">
        <f>IF(K192&gt;0,IF(Datos_Principales!$E$457=1,D192&amp;"-"&amp;F192,D192&amp;"-"&amp;E192&amp;"-"&amp;F192),0)</f>
        <v>0</v>
      </c>
      <c r="AU192" s="334">
        <f t="shared" si="45"/>
        <v>0</v>
      </c>
      <c r="AV192" s="334">
        <f t="shared" si="46"/>
        <v>0</v>
      </c>
      <c r="AW192" s="471">
        <f t="shared" si="47"/>
        <v>0</v>
      </c>
      <c r="AX192" s="471">
        <f t="shared" si="48"/>
        <v>0</v>
      </c>
      <c r="AY192" s="471">
        <f t="shared" si="49"/>
        <v>0</v>
      </c>
    </row>
    <row r="193" spans="1:51" s="334" customFormat="1" ht="20.100000000000001" customHeight="1" collapsed="1" x14ac:dyDescent="0.2">
      <c r="A193" s="324"/>
      <c r="B193" s="291">
        <f t="shared" si="37"/>
        <v>174</v>
      </c>
      <c r="C193" s="604">
        <f t="shared" si="37"/>
        <v>174</v>
      </c>
      <c r="D193" s="328" t="str">
        <f t="shared" si="40"/>
        <v>E1</v>
      </c>
      <c r="E193" s="327" t="str">
        <f t="shared" si="41"/>
        <v>P0</v>
      </c>
      <c r="F193" s="328" t="str">
        <f t="shared" si="41"/>
        <v>A</v>
      </c>
      <c r="G193" s="329">
        <f t="shared" si="38"/>
        <v>0</v>
      </c>
      <c r="H193" s="330"/>
      <c r="I193" s="586">
        <f t="shared" si="42"/>
        <v>0</v>
      </c>
      <c r="J193" s="347"/>
      <c r="K193" s="333"/>
      <c r="L193" s="475" t="str">
        <f t="shared" si="43"/>
        <v/>
      </c>
      <c r="M193" s="602">
        <f>IFERROR(ROUNDUP(K193/Datos_Avanzados!$C$113,0),0)</f>
        <v>0</v>
      </c>
      <c r="N193" s="455"/>
      <c r="O193" s="441" t="s">
        <v>12</v>
      </c>
      <c r="P193" s="455"/>
      <c r="Q193" s="474"/>
      <c r="R193" s="441" t="s">
        <v>12</v>
      </c>
      <c r="S193" s="441" t="s">
        <v>12</v>
      </c>
      <c r="T193" s="441" t="s">
        <v>12</v>
      </c>
      <c r="U193" s="474"/>
      <c r="V193" s="473">
        <f t="shared" si="44"/>
        <v>0</v>
      </c>
      <c r="W193" s="455"/>
      <c r="X193" s="441" t="s">
        <v>12</v>
      </c>
      <c r="Y193" s="474"/>
      <c r="Z193" s="466"/>
      <c r="AA193" s="466"/>
      <c r="AB193" s="466"/>
      <c r="AC193" s="579"/>
      <c r="AD193" s="582"/>
      <c r="AE193" s="582"/>
      <c r="AF193" s="582"/>
      <c r="AG193" s="582"/>
      <c r="AH193" s="605" t="str">
        <f t="shared" si="39"/>
        <v/>
      </c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T193" s="334">
        <f>IF(K193&gt;0,IF(Datos_Principales!$E$457=1,D193&amp;"-"&amp;F193,D193&amp;"-"&amp;E193&amp;"-"&amp;F193),0)</f>
        <v>0</v>
      </c>
      <c r="AU193" s="334">
        <f t="shared" si="45"/>
        <v>0</v>
      </c>
      <c r="AV193" s="334">
        <f t="shared" si="46"/>
        <v>0</v>
      </c>
      <c r="AW193" s="471">
        <f t="shared" si="47"/>
        <v>0</v>
      </c>
      <c r="AX193" s="471">
        <f t="shared" si="48"/>
        <v>0</v>
      </c>
      <c r="AY193" s="471">
        <f t="shared" si="49"/>
        <v>0</v>
      </c>
    </row>
    <row r="194" spans="1:51" s="334" customFormat="1" ht="20.100000000000001" customHeight="1" collapsed="1" x14ac:dyDescent="0.2">
      <c r="A194" s="324"/>
      <c r="B194" s="291">
        <f t="shared" si="37"/>
        <v>175</v>
      </c>
      <c r="C194" s="604">
        <f t="shared" si="37"/>
        <v>175</v>
      </c>
      <c r="D194" s="328" t="str">
        <f t="shared" si="40"/>
        <v>E1</v>
      </c>
      <c r="E194" s="327" t="str">
        <f t="shared" si="41"/>
        <v>P0</v>
      </c>
      <c r="F194" s="328" t="str">
        <f t="shared" si="41"/>
        <v>A</v>
      </c>
      <c r="G194" s="329">
        <f t="shared" si="38"/>
        <v>0</v>
      </c>
      <c r="H194" s="330"/>
      <c r="I194" s="586">
        <f t="shared" si="42"/>
        <v>0</v>
      </c>
      <c r="J194" s="347"/>
      <c r="K194" s="333"/>
      <c r="L194" s="475" t="str">
        <f t="shared" si="43"/>
        <v/>
      </c>
      <c r="M194" s="602">
        <f>IFERROR(ROUNDUP(K194/Datos_Avanzados!$C$113,0),0)</f>
        <v>0</v>
      </c>
      <c r="N194" s="455"/>
      <c r="O194" s="441" t="s">
        <v>12</v>
      </c>
      <c r="P194" s="455"/>
      <c r="Q194" s="474"/>
      <c r="R194" s="441" t="s">
        <v>12</v>
      </c>
      <c r="S194" s="441" t="s">
        <v>12</v>
      </c>
      <c r="T194" s="441" t="s">
        <v>12</v>
      </c>
      <c r="U194" s="474"/>
      <c r="V194" s="473">
        <f t="shared" si="44"/>
        <v>0</v>
      </c>
      <c r="W194" s="455"/>
      <c r="X194" s="441" t="s">
        <v>12</v>
      </c>
      <c r="Y194" s="474"/>
      <c r="Z194" s="466"/>
      <c r="AA194" s="466"/>
      <c r="AB194" s="466"/>
      <c r="AC194" s="579"/>
      <c r="AD194" s="582"/>
      <c r="AE194" s="582"/>
      <c r="AF194" s="582"/>
      <c r="AG194" s="582"/>
      <c r="AH194" s="605" t="str">
        <f t="shared" si="39"/>
        <v/>
      </c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T194" s="334">
        <f>IF(K194&gt;0,IF(Datos_Principales!$E$457=1,D194&amp;"-"&amp;F194,D194&amp;"-"&amp;E194&amp;"-"&amp;F194),0)</f>
        <v>0</v>
      </c>
      <c r="AU194" s="334">
        <f t="shared" si="45"/>
        <v>0</v>
      </c>
      <c r="AV194" s="334">
        <f t="shared" si="46"/>
        <v>0</v>
      </c>
      <c r="AW194" s="471">
        <f t="shared" si="47"/>
        <v>0</v>
      </c>
      <c r="AX194" s="471">
        <f t="shared" si="48"/>
        <v>0</v>
      </c>
      <c r="AY194" s="471">
        <f t="shared" si="49"/>
        <v>0</v>
      </c>
    </row>
    <row r="195" spans="1:51" s="334" customFormat="1" ht="20.100000000000001" customHeight="1" collapsed="1" x14ac:dyDescent="0.2">
      <c r="A195" s="324"/>
      <c r="B195" s="291">
        <f t="shared" si="37"/>
        <v>176</v>
      </c>
      <c r="C195" s="604">
        <f t="shared" si="37"/>
        <v>176</v>
      </c>
      <c r="D195" s="328" t="str">
        <f t="shared" si="40"/>
        <v>E1</v>
      </c>
      <c r="E195" s="327" t="str">
        <f t="shared" si="41"/>
        <v>P0</v>
      </c>
      <c r="F195" s="328" t="str">
        <f t="shared" si="41"/>
        <v>A</v>
      </c>
      <c r="G195" s="329">
        <f t="shared" si="38"/>
        <v>0</v>
      </c>
      <c r="H195" s="330"/>
      <c r="I195" s="586">
        <f t="shared" si="42"/>
        <v>0</v>
      </c>
      <c r="J195" s="347"/>
      <c r="K195" s="333"/>
      <c r="L195" s="475" t="str">
        <f t="shared" si="43"/>
        <v/>
      </c>
      <c r="M195" s="602">
        <f>IFERROR(ROUNDUP(K195/Datos_Avanzados!$C$113,0),0)</f>
        <v>0</v>
      </c>
      <c r="N195" s="455"/>
      <c r="O195" s="441" t="s">
        <v>12</v>
      </c>
      <c r="P195" s="455"/>
      <c r="Q195" s="474"/>
      <c r="R195" s="441" t="s">
        <v>12</v>
      </c>
      <c r="S195" s="441" t="s">
        <v>12</v>
      </c>
      <c r="T195" s="441" t="s">
        <v>12</v>
      </c>
      <c r="U195" s="474"/>
      <c r="V195" s="473">
        <f t="shared" si="44"/>
        <v>0</v>
      </c>
      <c r="W195" s="455"/>
      <c r="X195" s="441" t="s">
        <v>12</v>
      </c>
      <c r="Y195" s="474"/>
      <c r="Z195" s="466"/>
      <c r="AA195" s="466"/>
      <c r="AB195" s="466"/>
      <c r="AC195" s="579"/>
      <c r="AD195" s="582"/>
      <c r="AE195" s="582"/>
      <c r="AF195" s="582"/>
      <c r="AG195" s="582"/>
      <c r="AH195" s="605" t="str">
        <f t="shared" si="39"/>
        <v/>
      </c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T195" s="334">
        <f>IF(K195&gt;0,IF(Datos_Principales!$E$457=1,D195&amp;"-"&amp;F195,D195&amp;"-"&amp;E195&amp;"-"&amp;F195),0)</f>
        <v>0</v>
      </c>
      <c r="AU195" s="334">
        <f t="shared" si="45"/>
        <v>0</v>
      </c>
      <c r="AV195" s="334">
        <f t="shared" si="46"/>
        <v>0</v>
      </c>
      <c r="AW195" s="471">
        <f t="shared" si="47"/>
        <v>0</v>
      </c>
      <c r="AX195" s="471">
        <f t="shared" si="48"/>
        <v>0</v>
      </c>
      <c r="AY195" s="471">
        <f t="shared" si="49"/>
        <v>0</v>
      </c>
    </row>
    <row r="196" spans="1:51" s="334" customFormat="1" ht="20.100000000000001" customHeight="1" collapsed="1" x14ac:dyDescent="0.2">
      <c r="A196" s="324"/>
      <c r="B196" s="291">
        <f t="shared" si="37"/>
        <v>177</v>
      </c>
      <c r="C196" s="604">
        <f t="shared" si="37"/>
        <v>177</v>
      </c>
      <c r="D196" s="328" t="str">
        <f t="shared" si="40"/>
        <v>E1</v>
      </c>
      <c r="E196" s="327" t="str">
        <f t="shared" si="41"/>
        <v>P0</v>
      </c>
      <c r="F196" s="328" t="str">
        <f t="shared" si="41"/>
        <v>A</v>
      </c>
      <c r="G196" s="329">
        <f t="shared" si="38"/>
        <v>0</v>
      </c>
      <c r="H196" s="330"/>
      <c r="I196" s="586">
        <f t="shared" si="42"/>
        <v>0</v>
      </c>
      <c r="J196" s="347"/>
      <c r="K196" s="333"/>
      <c r="L196" s="475" t="str">
        <f t="shared" si="43"/>
        <v/>
      </c>
      <c r="M196" s="602">
        <f>IFERROR(ROUNDUP(K196/Datos_Avanzados!$C$113,0),0)</f>
        <v>0</v>
      </c>
      <c r="N196" s="455"/>
      <c r="O196" s="441" t="s">
        <v>12</v>
      </c>
      <c r="P196" s="455"/>
      <c r="Q196" s="474"/>
      <c r="R196" s="441" t="s">
        <v>12</v>
      </c>
      <c r="S196" s="441" t="s">
        <v>12</v>
      </c>
      <c r="T196" s="441" t="s">
        <v>12</v>
      </c>
      <c r="U196" s="474"/>
      <c r="V196" s="473">
        <f t="shared" si="44"/>
        <v>0</v>
      </c>
      <c r="W196" s="455"/>
      <c r="X196" s="441" t="s">
        <v>12</v>
      </c>
      <c r="Y196" s="474"/>
      <c r="Z196" s="466"/>
      <c r="AA196" s="466"/>
      <c r="AB196" s="466"/>
      <c r="AC196" s="579"/>
      <c r="AD196" s="582"/>
      <c r="AE196" s="582"/>
      <c r="AF196" s="582"/>
      <c r="AG196" s="582"/>
      <c r="AH196" s="605" t="str">
        <f t="shared" si="39"/>
        <v/>
      </c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T196" s="334">
        <f>IF(K196&gt;0,IF(Datos_Principales!$E$457=1,D196&amp;"-"&amp;F196,D196&amp;"-"&amp;E196&amp;"-"&amp;F196),0)</f>
        <v>0</v>
      </c>
      <c r="AU196" s="334">
        <f t="shared" si="45"/>
        <v>0</v>
      </c>
      <c r="AV196" s="334">
        <f t="shared" si="46"/>
        <v>0</v>
      </c>
      <c r="AW196" s="471">
        <f t="shared" si="47"/>
        <v>0</v>
      </c>
      <c r="AX196" s="471">
        <f t="shared" si="48"/>
        <v>0</v>
      </c>
      <c r="AY196" s="471">
        <f t="shared" si="49"/>
        <v>0</v>
      </c>
    </row>
    <row r="197" spans="1:51" s="334" customFormat="1" ht="20.100000000000001" customHeight="1" collapsed="1" x14ac:dyDescent="0.2">
      <c r="A197" s="324"/>
      <c r="B197" s="291">
        <f t="shared" si="37"/>
        <v>178</v>
      </c>
      <c r="C197" s="604">
        <f t="shared" si="37"/>
        <v>178</v>
      </c>
      <c r="D197" s="328" t="str">
        <f t="shared" si="40"/>
        <v>E1</v>
      </c>
      <c r="E197" s="327" t="str">
        <f t="shared" si="41"/>
        <v>P0</v>
      </c>
      <c r="F197" s="328" t="str">
        <f t="shared" si="41"/>
        <v>A</v>
      </c>
      <c r="G197" s="329">
        <f t="shared" si="38"/>
        <v>0</v>
      </c>
      <c r="H197" s="330"/>
      <c r="I197" s="586">
        <f t="shared" si="42"/>
        <v>0</v>
      </c>
      <c r="J197" s="347"/>
      <c r="K197" s="333"/>
      <c r="L197" s="475" t="str">
        <f t="shared" si="43"/>
        <v/>
      </c>
      <c r="M197" s="602">
        <f>IFERROR(ROUNDUP(K197/Datos_Avanzados!$C$113,0),0)</f>
        <v>0</v>
      </c>
      <c r="N197" s="455"/>
      <c r="O197" s="441" t="s">
        <v>12</v>
      </c>
      <c r="P197" s="455"/>
      <c r="Q197" s="474"/>
      <c r="R197" s="441" t="s">
        <v>12</v>
      </c>
      <c r="S197" s="441" t="s">
        <v>12</v>
      </c>
      <c r="T197" s="441" t="s">
        <v>12</v>
      </c>
      <c r="U197" s="474"/>
      <c r="V197" s="473">
        <f t="shared" si="44"/>
        <v>0</v>
      </c>
      <c r="W197" s="455"/>
      <c r="X197" s="441" t="s">
        <v>12</v>
      </c>
      <c r="Y197" s="474"/>
      <c r="Z197" s="466"/>
      <c r="AA197" s="466"/>
      <c r="AB197" s="466"/>
      <c r="AC197" s="579"/>
      <c r="AD197" s="582"/>
      <c r="AE197" s="582"/>
      <c r="AF197" s="582"/>
      <c r="AG197" s="582"/>
      <c r="AH197" s="605" t="str">
        <f t="shared" si="39"/>
        <v/>
      </c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T197" s="334">
        <f>IF(K197&gt;0,IF(Datos_Principales!$E$457=1,D197&amp;"-"&amp;F197,D197&amp;"-"&amp;E197&amp;"-"&amp;F197),0)</f>
        <v>0</v>
      </c>
      <c r="AU197" s="334">
        <f t="shared" si="45"/>
        <v>0</v>
      </c>
      <c r="AV197" s="334">
        <f t="shared" si="46"/>
        <v>0</v>
      </c>
      <c r="AW197" s="471">
        <f t="shared" si="47"/>
        <v>0</v>
      </c>
      <c r="AX197" s="471">
        <f t="shared" si="48"/>
        <v>0</v>
      </c>
      <c r="AY197" s="471">
        <f t="shared" si="49"/>
        <v>0</v>
      </c>
    </row>
    <row r="198" spans="1:51" s="334" customFormat="1" ht="20.100000000000001" customHeight="1" collapsed="1" x14ac:dyDescent="0.2">
      <c r="A198" s="324"/>
      <c r="B198" s="291">
        <f t="shared" si="37"/>
        <v>179</v>
      </c>
      <c r="C198" s="604">
        <f t="shared" si="37"/>
        <v>179</v>
      </c>
      <c r="D198" s="328" t="str">
        <f t="shared" si="40"/>
        <v>E1</v>
      </c>
      <c r="E198" s="327" t="str">
        <f t="shared" si="41"/>
        <v>P0</v>
      </c>
      <c r="F198" s="328" t="str">
        <f t="shared" si="41"/>
        <v>A</v>
      </c>
      <c r="G198" s="329">
        <f t="shared" si="38"/>
        <v>0</v>
      </c>
      <c r="H198" s="330"/>
      <c r="I198" s="586">
        <f t="shared" si="42"/>
        <v>0</v>
      </c>
      <c r="J198" s="347"/>
      <c r="K198" s="333"/>
      <c r="L198" s="475" t="str">
        <f t="shared" si="43"/>
        <v/>
      </c>
      <c r="M198" s="602">
        <f>IFERROR(ROUNDUP(K198/Datos_Avanzados!$C$113,0),0)</f>
        <v>0</v>
      </c>
      <c r="N198" s="455"/>
      <c r="O198" s="441" t="s">
        <v>12</v>
      </c>
      <c r="P198" s="455"/>
      <c r="Q198" s="474"/>
      <c r="R198" s="441" t="s">
        <v>12</v>
      </c>
      <c r="S198" s="441" t="s">
        <v>12</v>
      </c>
      <c r="T198" s="441" t="s">
        <v>12</v>
      </c>
      <c r="U198" s="474"/>
      <c r="V198" s="473">
        <f t="shared" si="44"/>
        <v>0</v>
      </c>
      <c r="W198" s="455"/>
      <c r="X198" s="441" t="s">
        <v>12</v>
      </c>
      <c r="Y198" s="474"/>
      <c r="Z198" s="466"/>
      <c r="AA198" s="466"/>
      <c r="AB198" s="466"/>
      <c r="AC198" s="579"/>
      <c r="AD198" s="582"/>
      <c r="AE198" s="582"/>
      <c r="AF198" s="582"/>
      <c r="AG198" s="582"/>
      <c r="AH198" s="605" t="str">
        <f t="shared" si="39"/>
        <v/>
      </c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T198" s="334">
        <f>IF(K198&gt;0,IF(Datos_Principales!$E$457=1,D198&amp;"-"&amp;F198,D198&amp;"-"&amp;E198&amp;"-"&amp;F198),0)</f>
        <v>0</v>
      </c>
      <c r="AU198" s="334">
        <f t="shared" si="45"/>
        <v>0</v>
      </c>
      <c r="AV198" s="334">
        <f t="shared" si="46"/>
        <v>0</v>
      </c>
      <c r="AW198" s="471">
        <f t="shared" si="47"/>
        <v>0</v>
      </c>
      <c r="AX198" s="471">
        <f t="shared" si="48"/>
        <v>0</v>
      </c>
      <c r="AY198" s="471">
        <f t="shared" si="49"/>
        <v>0</v>
      </c>
    </row>
    <row r="199" spans="1:51" s="334" customFormat="1" ht="20.100000000000001" customHeight="1" collapsed="1" x14ac:dyDescent="0.2">
      <c r="A199" s="324"/>
      <c r="B199" s="291">
        <f t="shared" si="37"/>
        <v>180</v>
      </c>
      <c r="C199" s="604">
        <f t="shared" si="37"/>
        <v>180</v>
      </c>
      <c r="D199" s="328" t="str">
        <f t="shared" si="40"/>
        <v>E1</v>
      </c>
      <c r="E199" s="327" t="str">
        <f t="shared" si="41"/>
        <v>P0</v>
      </c>
      <c r="F199" s="328" t="str">
        <f t="shared" si="41"/>
        <v>A</v>
      </c>
      <c r="G199" s="329">
        <f t="shared" si="38"/>
        <v>0</v>
      </c>
      <c r="H199" s="330"/>
      <c r="I199" s="586">
        <f t="shared" si="42"/>
        <v>0</v>
      </c>
      <c r="J199" s="347"/>
      <c r="K199" s="333"/>
      <c r="L199" s="475" t="str">
        <f t="shared" si="43"/>
        <v/>
      </c>
      <c r="M199" s="602">
        <f>IFERROR(ROUNDUP(K199/Datos_Avanzados!$C$113,0),0)</f>
        <v>0</v>
      </c>
      <c r="N199" s="455"/>
      <c r="O199" s="441" t="s">
        <v>12</v>
      </c>
      <c r="P199" s="455"/>
      <c r="Q199" s="474"/>
      <c r="R199" s="441" t="s">
        <v>12</v>
      </c>
      <c r="S199" s="441" t="s">
        <v>12</v>
      </c>
      <c r="T199" s="441" t="s">
        <v>12</v>
      </c>
      <c r="U199" s="474"/>
      <c r="V199" s="473">
        <f t="shared" si="44"/>
        <v>0</v>
      </c>
      <c r="W199" s="455"/>
      <c r="X199" s="441" t="s">
        <v>12</v>
      </c>
      <c r="Y199" s="474"/>
      <c r="Z199" s="466"/>
      <c r="AA199" s="466"/>
      <c r="AB199" s="466"/>
      <c r="AC199" s="579"/>
      <c r="AD199" s="582"/>
      <c r="AE199" s="582"/>
      <c r="AF199" s="582"/>
      <c r="AG199" s="582"/>
      <c r="AH199" s="605" t="str">
        <f t="shared" si="39"/>
        <v/>
      </c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T199" s="334">
        <f>IF(K199&gt;0,IF(Datos_Principales!$E$457=1,D199&amp;"-"&amp;F199,D199&amp;"-"&amp;E199&amp;"-"&amp;F199),0)</f>
        <v>0</v>
      </c>
      <c r="AU199" s="334">
        <f t="shared" si="45"/>
        <v>0</v>
      </c>
      <c r="AV199" s="334">
        <f t="shared" si="46"/>
        <v>0</v>
      </c>
      <c r="AW199" s="471">
        <f t="shared" si="47"/>
        <v>0</v>
      </c>
      <c r="AX199" s="471">
        <f t="shared" si="48"/>
        <v>0</v>
      </c>
      <c r="AY199" s="471">
        <f t="shared" si="49"/>
        <v>0</v>
      </c>
    </row>
    <row r="200" spans="1:51" s="334" customFormat="1" ht="20.100000000000001" customHeight="1" collapsed="1" x14ac:dyDescent="0.2">
      <c r="A200" s="324"/>
      <c r="B200" s="291">
        <f t="shared" si="37"/>
        <v>181</v>
      </c>
      <c r="C200" s="604">
        <f t="shared" si="37"/>
        <v>181</v>
      </c>
      <c r="D200" s="328" t="str">
        <f t="shared" si="40"/>
        <v>E1</v>
      </c>
      <c r="E200" s="327" t="str">
        <f t="shared" si="41"/>
        <v>P0</v>
      </c>
      <c r="F200" s="328" t="str">
        <f t="shared" si="41"/>
        <v>A</v>
      </c>
      <c r="G200" s="329">
        <f t="shared" si="38"/>
        <v>0</v>
      </c>
      <c r="H200" s="330"/>
      <c r="I200" s="586">
        <f t="shared" si="42"/>
        <v>0</v>
      </c>
      <c r="J200" s="347"/>
      <c r="K200" s="333"/>
      <c r="L200" s="475" t="str">
        <f t="shared" si="43"/>
        <v/>
      </c>
      <c r="M200" s="602">
        <f>IFERROR(ROUNDUP(K200/Datos_Avanzados!$C$113,0),0)</f>
        <v>0</v>
      </c>
      <c r="N200" s="455"/>
      <c r="O200" s="441" t="s">
        <v>12</v>
      </c>
      <c r="P200" s="455"/>
      <c r="Q200" s="474"/>
      <c r="R200" s="441" t="s">
        <v>12</v>
      </c>
      <c r="S200" s="441" t="s">
        <v>12</v>
      </c>
      <c r="T200" s="441" t="s">
        <v>12</v>
      </c>
      <c r="U200" s="474"/>
      <c r="V200" s="473">
        <f t="shared" si="44"/>
        <v>0</v>
      </c>
      <c r="W200" s="455"/>
      <c r="X200" s="441" t="s">
        <v>12</v>
      </c>
      <c r="Y200" s="474"/>
      <c r="Z200" s="466"/>
      <c r="AA200" s="466"/>
      <c r="AB200" s="466"/>
      <c r="AC200" s="579"/>
      <c r="AD200" s="582"/>
      <c r="AE200" s="582"/>
      <c r="AF200" s="582"/>
      <c r="AG200" s="582"/>
      <c r="AH200" s="605" t="str">
        <f t="shared" si="39"/>
        <v/>
      </c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T200" s="334">
        <f>IF(K200&gt;0,IF(Datos_Principales!$E$457=1,D200&amp;"-"&amp;F200,D200&amp;"-"&amp;E200&amp;"-"&amp;F200),0)</f>
        <v>0</v>
      </c>
      <c r="AU200" s="334">
        <f t="shared" si="45"/>
        <v>0</v>
      </c>
      <c r="AV200" s="334">
        <f t="shared" si="46"/>
        <v>0</v>
      </c>
      <c r="AW200" s="471">
        <f t="shared" si="47"/>
        <v>0</v>
      </c>
      <c r="AX200" s="471">
        <f t="shared" si="48"/>
        <v>0</v>
      </c>
      <c r="AY200" s="471">
        <f t="shared" si="49"/>
        <v>0</v>
      </c>
    </row>
    <row r="201" spans="1:51" s="334" customFormat="1" ht="20.100000000000001" customHeight="1" collapsed="1" x14ac:dyDescent="0.2">
      <c r="A201" s="324"/>
      <c r="B201" s="291">
        <f t="shared" si="37"/>
        <v>182</v>
      </c>
      <c r="C201" s="604">
        <f t="shared" si="37"/>
        <v>182</v>
      </c>
      <c r="D201" s="328" t="str">
        <f t="shared" si="40"/>
        <v>E1</v>
      </c>
      <c r="E201" s="327" t="str">
        <f t="shared" si="41"/>
        <v>P0</v>
      </c>
      <c r="F201" s="328" t="str">
        <f t="shared" si="41"/>
        <v>A</v>
      </c>
      <c r="G201" s="329">
        <f t="shared" si="38"/>
        <v>0</v>
      </c>
      <c r="H201" s="330"/>
      <c r="I201" s="586">
        <f t="shared" si="42"/>
        <v>0</v>
      </c>
      <c r="J201" s="347"/>
      <c r="K201" s="333"/>
      <c r="L201" s="475" t="str">
        <f t="shared" si="43"/>
        <v/>
      </c>
      <c r="M201" s="602">
        <f>IFERROR(ROUNDUP(K201/Datos_Avanzados!$C$113,0),0)</f>
        <v>0</v>
      </c>
      <c r="N201" s="455"/>
      <c r="O201" s="441" t="s">
        <v>12</v>
      </c>
      <c r="P201" s="455"/>
      <c r="Q201" s="474"/>
      <c r="R201" s="441" t="s">
        <v>12</v>
      </c>
      <c r="S201" s="441" t="s">
        <v>12</v>
      </c>
      <c r="T201" s="441" t="s">
        <v>12</v>
      </c>
      <c r="U201" s="474"/>
      <c r="V201" s="473">
        <f t="shared" si="44"/>
        <v>0</v>
      </c>
      <c r="W201" s="455"/>
      <c r="X201" s="441" t="s">
        <v>12</v>
      </c>
      <c r="Y201" s="474"/>
      <c r="Z201" s="466"/>
      <c r="AA201" s="466"/>
      <c r="AB201" s="466"/>
      <c r="AC201" s="579"/>
      <c r="AD201" s="582"/>
      <c r="AE201" s="582"/>
      <c r="AF201" s="582"/>
      <c r="AG201" s="582"/>
      <c r="AH201" s="605" t="str">
        <f t="shared" si="39"/>
        <v/>
      </c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T201" s="334">
        <f>IF(K201&gt;0,IF(Datos_Principales!$E$457=1,D201&amp;"-"&amp;F201,D201&amp;"-"&amp;E201&amp;"-"&amp;F201),0)</f>
        <v>0</v>
      </c>
      <c r="AU201" s="334">
        <f t="shared" si="45"/>
        <v>0</v>
      </c>
      <c r="AV201" s="334">
        <f t="shared" si="46"/>
        <v>0</v>
      </c>
      <c r="AW201" s="471">
        <f t="shared" si="47"/>
        <v>0</v>
      </c>
      <c r="AX201" s="471">
        <f t="shared" si="48"/>
        <v>0</v>
      </c>
      <c r="AY201" s="471">
        <f t="shared" si="49"/>
        <v>0</v>
      </c>
    </row>
    <row r="202" spans="1:51" s="334" customFormat="1" ht="20.100000000000001" customHeight="1" collapsed="1" x14ac:dyDescent="0.2">
      <c r="A202" s="324"/>
      <c r="B202" s="291">
        <f t="shared" si="37"/>
        <v>183</v>
      </c>
      <c r="C202" s="604">
        <f t="shared" si="37"/>
        <v>183</v>
      </c>
      <c r="D202" s="328" t="str">
        <f t="shared" si="40"/>
        <v>E1</v>
      </c>
      <c r="E202" s="327" t="str">
        <f t="shared" si="41"/>
        <v>P0</v>
      </c>
      <c r="F202" s="328" t="str">
        <f t="shared" si="41"/>
        <v>A</v>
      </c>
      <c r="G202" s="329">
        <f t="shared" si="38"/>
        <v>0</v>
      </c>
      <c r="H202" s="330"/>
      <c r="I202" s="586">
        <f t="shared" si="42"/>
        <v>0</v>
      </c>
      <c r="J202" s="347"/>
      <c r="K202" s="333"/>
      <c r="L202" s="475" t="str">
        <f t="shared" si="43"/>
        <v/>
      </c>
      <c r="M202" s="602">
        <f>IFERROR(ROUNDUP(K202/Datos_Avanzados!$C$113,0),0)</f>
        <v>0</v>
      </c>
      <c r="N202" s="455"/>
      <c r="O202" s="441" t="s">
        <v>12</v>
      </c>
      <c r="P202" s="455"/>
      <c r="Q202" s="474"/>
      <c r="R202" s="441" t="s">
        <v>12</v>
      </c>
      <c r="S202" s="441" t="s">
        <v>12</v>
      </c>
      <c r="T202" s="441" t="s">
        <v>12</v>
      </c>
      <c r="U202" s="474"/>
      <c r="V202" s="473">
        <f t="shared" si="44"/>
        <v>0</v>
      </c>
      <c r="W202" s="455"/>
      <c r="X202" s="441" t="s">
        <v>12</v>
      </c>
      <c r="Y202" s="474"/>
      <c r="Z202" s="466"/>
      <c r="AA202" s="466"/>
      <c r="AB202" s="466"/>
      <c r="AC202" s="579"/>
      <c r="AD202" s="582"/>
      <c r="AE202" s="582"/>
      <c r="AF202" s="582"/>
      <c r="AG202" s="582"/>
      <c r="AH202" s="605" t="str">
        <f t="shared" si="39"/>
        <v/>
      </c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T202" s="334">
        <f>IF(K202&gt;0,IF(Datos_Principales!$E$457=1,D202&amp;"-"&amp;F202,D202&amp;"-"&amp;E202&amp;"-"&amp;F202),0)</f>
        <v>0</v>
      </c>
      <c r="AU202" s="334">
        <f t="shared" si="45"/>
        <v>0</v>
      </c>
      <c r="AV202" s="334">
        <f t="shared" si="46"/>
        <v>0</v>
      </c>
      <c r="AW202" s="471">
        <f t="shared" si="47"/>
        <v>0</v>
      </c>
      <c r="AX202" s="471">
        <f t="shared" si="48"/>
        <v>0</v>
      </c>
      <c r="AY202" s="471">
        <f t="shared" si="49"/>
        <v>0</v>
      </c>
    </row>
    <row r="203" spans="1:51" s="334" customFormat="1" ht="20.100000000000001" customHeight="1" collapsed="1" x14ac:dyDescent="0.2">
      <c r="A203" s="324"/>
      <c r="B203" s="291">
        <f t="shared" si="37"/>
        <v>184</v>
      </c>
      <c r="C203" s="604">
        <f t="shared" si="37"/>
        <v>184</v>
      </c>
      <c r="D203" s="328" t="str">
        <f t="shared" si="40"/>
        <v>E1</v>
      </c>
      <c r="E203" s="327" t="str">
        <f t="shared" si="41"/>
        <v>P0</v>
      </c>
      <c r="F203" s="328" t="str">
        <f t="shared" si="41"/>
        <v>A</v>
      </c>
      <c r="G203" s="329">
        <f t="shared" si="38"/>
        <v>0</v>
      </c>
      <c r="H203" s="330"/>
      <c r="I203" s="586">
        <f t="shared" si="42"/>
        <v>0</v>
      </c>
      <c r="J203" s="347"/>
      <c r="K203" s="333"/>
      <c r="L203" s="475" t="str">
        <f t="shared" si="43"/>
        <v/>
      </c>
      <c r="M203" s="602">
        <f>IFERROR(ROUNDUP(K203/Datos_Avanzados!$C$113,0),0)</f>
        <v>0</v>
      </c>
      <c r="N203" s="455"/>
      <c r="O203" s="441" t="s">
        <v>12</v>
      </c>
      <c r="P203" s="455"/>
      <c r="Q203" s="474"/>
      <c r="R203" s="441" t="s">
        <v>12</v>
      </c>
      <c r="S203" s="441" t="s">
        <v>12</v>
      </c>
      <c r="T203" s="441" t="s">
        <v>12</v>
      </c>
      <c r="U203" s="474"/>
      <c r="V203" s="473">
        <f t="shared" si="44"/>
        <v>0</v>
      </c>
      <c r="W203" s="455"/>
      <c r="X203" s="441" t="s">
        <v>12</v>
      </c>
      <c r="Y203" s="474"/>
      <c r="Z203" s="466"/>
      <c r="AA203" s="466"/>
      <c r="AB203" s="466"/>
      <c r="AC203" s="579"/>
      <c r="AD203" s="582"/>
      <c r="AE203" s="582"/>
      <c r="AF203" s="582"/>
      <c r="AG203" s="582"/>
      <c r="AH203" s="605" t="str">
        <f t="shared" si="39"/>
        <v/>
      </c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T203" s="334">
        <f>IF(K203&gt;0,IF(Datos_Principales!$E$457=1,D203&amp;"-"&amp;F203,D203&amp;"-"&amp;E203&amp;"-"&amp;F203),0)</f>
        <v>0</v>
      </c>
      <c r="AU203" s="334">
        <f t="shared" si="45"/>
        <v>0</v>
      </c>
      <c r="AV203" s="334">
        <f t="shared" si="46"/>
        <v>0</v>
      </c>
      <c r="AW203" s="471">
        <f t="shared" si="47"/>
        <v>0</v>
      </c>
      <c r="AX203" s="471">
        <f t="shared" si="48"/>
        <v>0</v>
      </c>
      <c r="AY203" s="471">
        <f t="shared" si="49"/>
        <v>0</v>
      </c>
    </row>
    <row r="204" spans="1:51" s="334" customFormat="1" ht="20.100000000000001" customHeight="1" collapsed="1" x14ac:dyDescent="0.2">
      <c r="A204" s="324"/>
      <c r="B204" s="291">
        <f t="shared" si="37"/>
        <v>185</v>
      </c>
      <c r="C204" s="604">
        <f t="shared" si="37"/>
        <v>185</v>
      </c>
      <c r="D204" s="328" t="str">
        <f t="shared" si="40"/>
        <v>E1</v>
      </c>
      <c r="E204" s="327" t="str">
        <f t="shared" si="41"/>
        <v>P0</v>
      </c>
      <c r="F204" s="328" t="str">
        <f t="shared" si="41"/>
        <v>A</v>
      </c>
      <c r="G204" s="329">
        <f t="shared" si="38"/>
        <v>0</v>
      </c>
      <c r="H204" s="330"/>
      <c r="I204" s="586">
        <f t="shared" si="42"/>
        <v>0</v>
      </c>
      <c r="J204" s="347"/>
      <c r="K204" s="333"/>
      <c r="L204" s="475" t="str">
        <f t="shared" si="43"/>
        <v/>
      </c>
      <c r="M204" s="602">
        <f>IFERROR(ROUNDUP(K204/Datos_Avanzados!$C$113,0),0)</f>
        <v>0</v>
      </c>
      <c r="N204" s="455"/>
      <c r="O204" s="441" t="s">
        <v>12</v>
      </c>
      <c r="P204" s="455"/>
      <c r="Q204" s="474"/>
      <c r="R204" s="441" t="s">
        <v>12</v>
      </c>
      <c r="S204" s="441" t="s">
        <v>12</v>
      </c>
      <c r="T204" s="441" t="s">
        <v>12</v>
      </c>
      <c r="U204" s="474"/>
      <c r="V204" s="473">
        <f t="shared" si="44"/>
        <v>0</v>
      </c>
      <c r="W204" s="455"/>
      <c r="X204" s="441" t="s">
        <v>12</v>
      </c>
      <c r="Y204" s="474"/>
      <c r="Z204" s="466"/>
      <c r="AA204" s="466"/>
      <c r="AB204" s="466"/>
      <c r="AC204" s="579"/>
      <c r="AD204" s="582"/>
      <c r="AE204" s="582"/>
      <c r="AF204" s="582"/>
      <c r="AG204" s="582"/>
      <c r="AH204" s="605" t="str">
        <f t="shared" si="39"/>
        <v/>
      </c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T204" s="334">
        <f>IF(K204&gt;0,IF(Datos_Principales!$E$457=1,D204&amp;"-"&amp;F204,D204&amp;"-"&amp;E204&amp;"-"&amp;F204),0)</f>
        <v>0</v>
      </c>
      <c r="AU204" s="334">
        <f t="shared" si="45"/>
        <v>0</v>
      </c>
      <c r="AV204" s="334">
        <f t="shared" si="46"/>
        <v>0</v>
      </c>
      <c r="AW204" s="471">
        <f t="shared" si="47"/>
        <v>0</v>
      </c>
      <c r="AX204" s="471">
        <f t="shared" si="48"/>
        <v>0</v>
      </c>
      <c r="AY204" s="471">
        <f t="shared" si="49"/>
        <v>0</v>
      </c>
    </row>
    <row r="205" spans="1:51" s="334" customFormat="1" ht="20.100000000000001" customHeight="1" collapsed="1" x14ac:dyDescent="0.2">
      <c r="A205" s="324"/>
      <c r="B205" s="291">
        <f t="shared" si="37"/>
        <v>186</v>
      </c>
      <c r="C205" s="604">
        <f t="shared" si="37"/>
        <v>186</v>
      </c>
      <c r="D205" s="328" t="str">
        <f t="shared" si="40"/>
        <v>E1</v>
      </c>
      <c r="E205" s="327" t="str">
        <f t="shared" si="41"/>
        <v>P0</v>
      </c>
      <c r="F205" s="328" t="str">
        <f t="shared" si="41"/>
        <v>A</v>
      </c>
      <c r="G205" s="329">
        <f t="shared" si="38"/>
        <v>0</v>
      </c>
      <c r="H205" s="330"/>
      <c r="I205" s="586">
        <f t="shared" si="42"/>
        <v>0</v>
      </c>
      <c r="J205" s="347"/>
      <c r="K205" s="333"/>
      <c r="L205" s="475" t="str">
        <f t="shared" si="43"/>
        <v/>
      </c>
      <c r="M205" s="602">
        <f>IFERROR(ROUNDUP(K205/Datos_Avanzados!$C$113,0),0)</f>
        <v>0</v>
      </c>
      <c r="N205" s="455"/>
      <c r="O205" s="441" t="s">
        <v>12</v>
      </c>
      <c r="P205" s="455"/>
      <c r="Q205" s="474"/>
      <c r="R205" s="441" t="s">
        <v>12</v>
      </c>
      <c r="S205" s="441" t="s">
        <v>12</v>
      </c>
      <c r="T205" s="441" t="s">
        <v>12</v>
      </c>
      <c r="U205" s="474"/>
      <c r="V205" s="473">
        <f t="shared" si="44"/>
        <v>0</v>
      </c>
      <c r="W205" s="455"/>
      <c r="X205" s="441" t="s">
        <v>12</v>
      </c>
      <c r="Y205" s="474"/>
      <c r="Z205" s="466"/>
      <c r="AA205" s="466"/>
      <c r="AB205" s="466"/>
      <c r="AC205" s="579"/>
      <c r="AD205" s="582"/>
      <c r="AE205" s="582"/>
      <c r="AF205" s="582"/>
      <c r="AG205" s="582"/>
      <c r="AH205" s="605" t="str">
        <f t="shared" si="39"/>
        <v/>
      </c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T205" s="334">
        <f>IF(K205&gt;0,IF(Datos_Principales!$E$457=1,D205&amp;"-"&amp;F205,D205&amp;"-"&amp;E205&amp;"-"&amp;F205),0)</f>
        <v>0</v>
      </c>
      <c r="AU205" s="334">
        <f t="shared" si="45"/>
        <v>0</v>
      </c>
      <c r="AV205" s="334">
        <f t="shared" si="46"/>
        <v>0</v>
      </c>
      <c r="AW205" s="471">
        <f t="shared" si="47"/>
        <v>0</v>
      </c>
      <c r="AX205" s="471">
        <f t="shared" si="48"/>
        <v>0</v>
      </c>
      <c r="AY205" s="471">
        <f t="shared" si="49"/>
        <v>0</v>
      </c>
    </row>
    <row r="206" spans="1:51" s="334" customFormat="1" ht="20.100000000000001" customHeight="1" collapsed="1" x14ac:dyDescent="0.2">
      <c r="A206" s="324"/>
      <c r="B206" s="291">
        <f t="shared" si="37"/>
        <v>187</v>
      </c>
      <c r="C206" s="604">
        <f t="shared" si="37"/>
        <v>187</v>
      </c>
      <c r="D206" s="328" t="str">
        <f t="shared" si="40"/>
        <v>E1</v>
      </c>
      <c r="E206" s="327" t="str">
        <f t="shared" si="41"/>
        <v>P0</v>
      </c>
      <c r="F206" s="328" t="str">
        <f t="shared" si="41"/>
        <v>A</v>
      </c>
      <c r="G206" s="329">
        <f t="shared" si="38"/>
        <v>0</v>
      </c>
      <c r="H206" s="330"/>
      <c r="I206" s="586">
        <f t="shared" si="42"/>
        <v>0</v>
      </c>
      <c r="J206" s="347"/>
      <c r="K206" s="333"/>
      <c r="L206" s="475" t="str">
        <f t="shared" si="43"/>
        <v/>
      </c>
      <c r="M206" s="602">
        <f>IFERROR(ROUNDUP(K206/Datos_Avanzados!$C$113,0),0)</f>
        <v>0</v>
      </c>
      <c r="N206" s="455"/>
      <c r="O206" s="441" t="s">
        <v>12</v>
      </c>
      <c r="P206" s="455"/>
      <c r="Q206" s="474"/>
      <c r="R206" s="441" t="s">
        <v>12</v>
      </c>
      <c r="S206" s="441" t="s">
        <v>12</v>
      </c>
      <c r="T206" s="441" t="s">
        <v>12</v>
      </c>
      <c r="U206" s="474"/>
      <c r="V206" s="473">
        <f t="shared" si="44"/>
        <v>0</v>
      </c>
      <c r="W206" s="455"/>
      <c r="X206" s="441" t="s">
        <v>12</v>
      </c>
      <c r="Y206" s="474"/>
      <c r="Z206" s="466"/>
      <c r="AA206" s="466"/>
      <c r="AB206" s="466"/>
      <c r="AC206" s="579"/>
      <c r="AD206" s="582"/>
      <c r="AE206" s="582"/>
      <c r="AF206" s="582"/>
      <c r="AG206" s="582"/>
      <c r="AH206" s="605" t="str">
        <f t="shared" si="39"/>
        <v/>
      </c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T206" s="334">
        <f>IF(K206&gt;0,IF(Datos_Principales!$E$457=1,D206&amp;"-"&amp;F206,D206&amp;"-"&amp;E206&amp;"-"&amp;F206),0)</f>
        <v>0</v>
      </c>
      <c r="AU206" s="334">
        <f t="shared" si="45"/>
        <v>0</v>
      </c>
      <c r="AV206" s="334">
        <f t="shared" si="46"/>
        <v>0</v>
      </c>
      <c r="AW206" s="471">
        <f t="shared" si="47"/>
        <v>0</v>
      </c>
      <c r="AX206" s="471">
        <f t="shared" si="48"/>
        <v>0</v>
      </c>
      <c r="AY206" s="471">
        <f t="shared" si="49"/>
        <v>0</v>
      </c>
    </row>
    <row r="207" spans="1:51" s="334" customFormat="1" ht="20.100000000000001" customHeight="1" collapsed="1" x14ac:dyDescent="0.2">
      <c r="A207" s="324"/>
      <c r="B207" s="291">
        <f t="shared" si="37"/>
        <v>188</v>
      </c>
      <c r="C207" s="604">
        <f t="shared" si="37"/>
        <v>188</v>
      </c>
      <c r="D207" s="328" t="str">
        <f t="shared" si="40"/>
        <v>E1</v>
      </c>
      <c r="E207" s="327" t="str">
        <f t="shared" si="41"/>
        <v>P0</v>
      </c>
      <c r="F207" s="328" t="str">
        <f t="shared" si="41"/>
        <v>A</v>
      </c>
      <c r="G207" s="329">
        <f t="shared" si="38"/>
        <v>0</v>
      </c>
      <c r="H207" s="330"/>
      <c r="I207" s="586">
        <f t="shared" si="42"/>
        <v>0</v>
      </c>
      <c r="J207" s="347"/>
      <c r="K207" s="333"/>
      <c r="L207" s="475" t="str">
        <f t="shared" si="43"/>
        <v/>
      </c>
      <c r="M207" s="602">
        <f>IFERROR(ROUNDUP(K207/Datos_Avanzados!$C$113,0),0)</f>
        <v>0</v>
      </c>
      <c r="N207" s="455"/>
      <c r="O207" s="441" t="s">
        <v>12</v>
      </c>
      <c r="P207" s="455"/>
      <c r="Q207" s="474"/>
      <c r="R207" s="441" t="s">
        <v>12</v>
      </c>
      <c r="S207" s="441" t="s">
        <v>12</v>
      </c>
      <c r="T207" s="441" t="s">
        <v>12</v>
      </c>
      <c r="U207" s="474"/>
      <c r="V207" s="473">
        <f t="shared" si="44"/>
        <v>0</v>
      </c>
      <c r="W207" s="455"/>
      <c r="X207" s="441" t="s">
        <v>12</v>
      </c>
      <c r="Y207" s="474"/>
      <c r="Z207" s="466"/>
      <c r="AA207" s="466"/>
      <c r="AB207" s="466"/>
      <c r="AC207" s="579"/>
      <c r="AD207" s="582"/>
      <c r="AE207" s="582"/>
      <c r="AF207" s="582"/>
      <c r="AG207" s="582"/>
      <c r="AH207" s="605" t="str">
        <f t="shared" si="39"/>
        <v/>
      </c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T207" s="334">
        <f>IF(K207&gt;0,IF(Datos_Principales!$E$457=1,D207&amp;"-"&amp;F207,D207&amp;"-"&amp;E207&amp;"-"&amp;F207),0)</f>
        <v>0</v>
      </c>
      <c r="AU207" s="334">
        <f t="shared" si="45"/>
        <v>0</v>
      </c>
      <c r="AV207" s="334">
        <f t="shared" si="46"/>
        <v>0</v>
      </c>
      <c r="AW207" s="471">
        <f t="shared" si="47"/>
        <v>0</v>
      </c>
      <c r="AX207" s="471">
        <f t="shared" si="48"/>
        <v>0</v>
      </c>
      <c r="AY207" s="471">
        <f t="shared" si="49"/>
        <v>0</v>
      </c>
    </row>
    <row r="208" spans="1:51" s="334" customFormat="1" ht="20.100000000000001" customHeight="1" collapsed="1" x14ac:dyDescent="0.2">
      <c r="A208" s="324"/>
      <c r="B208" s="291">
        <f t="shared" si="37"/>
        <v>189</v>
      </c>
      <c r="C208" s="604">
        <f t="shared" si="37"/>
        <v>189</v>
      </c>
      <c r="D208" s="328" t="str">
        <f t="shared" si="40"/>
        <v>E1</v>
      </c>
      <c r="E208" s="327" t="str">
        <f t="shared" si="41"/>
        <v>P0</v>
      </c>
      <c r="F208" s="328" t="str">
        <f t="shared" si="41"/>
        <v>A</v>
      </c>
      <c r="G208" s="329">
        <f t="shared" si="38"/>
        <v>0</v>
      </c>
      <c r="H208" s="330"/>
      <c r="I208" s="586">
        <f t="shared" si="42"/>
        <v>0</v>
      </c>
      <c r="J208" s="347"/>
      <c r="K208" s="333"/>
      <c r="L208" s="475" t="str">
        <f t="shared" si="43"/>
        <v/>
      </c>
      <c r="M208" s="602">
        <f>IFERROR(ROUNDUP(K208/Datos_Avanzados!$C$113,0),0)</f>
        <v>0</v>
      </c>
      <c r="N208" s="455"/>
      <c r="O208" s="441" t="s">
        <v>12</v>
      </c>
      <c r="P208" s="455"/>
      <c r="Q208" s="474"/>
      <c r="R208" s="441" t="s">
        <v>12</v>
      </c>
      <c r="S208" s="441" t="s">
        <v>12</v>
      </c>
      <c r="T208" s="441" t="s">
        <v>12</v>
      </c>
      <c r="U208" s="474"/>
      <c r="V208" s="473">
        <f t="shared" si="44"/>
        <v>0</v>
      </c>
      <c r="W208" s="455"/>
      <c r="X208" s="441" t="s">
        <v>12</v>
      </c>
      <c r="Y208" s="474"/>
      <c r="Z208" s="466"/>
      <c r="AA208" s="466"/>
      <c r="AB208" s="466"/>
      <c r="AC208" s="579"/>
      <c r="AD208" s="582"/>
      <c r="AE208" s="582"/>
      <c r="AF208" s="582"/>
      <c r="AG208" s="582"/>
      <c r="AH208" s="605" t="str">
        <f t="shared" si="39"/>
        <v/>
      </c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T208" s="334">
        <f>IF(K208&gt;0,IF(Datos_Principales!$E$457=1,D208&amp;"-"&amp;F208,D208&amp;"-"&amp;E208&amp;"-"&amp;F208),0)</f>
        <v>0</v>
      </c>
      <c r="AU208" s="334">
        <f t="shared" si="45"/>
        <v>0</v>
      </c>
      <c r="AV208" s="334">
        <f t="shared" si="46"/>
        <v>0</v>
      </c>
      <c r="AW208" s="471">
        <f t="shared" si="47"/>
        <v>0</v>
      </c>
      <c r="AX208" s="471">
        <f t="shared" si="48"/>
        <v>0</v>
      </c>
      <c r="AY208" s="471">
        <f t="shared" si="49"/>
        <v>0</v>
      </c>
    </row>
    <row r="209" spans="1:51" s="334" customFormat="1" ht="20.100000000000001" customHeight="1" collapsed="1" x14ac:dyDescent="0.2">
      <c r="A209" s="324"/>
      <c r="B209" s="291">
        <f t="shared" si="37"/>
        <v>190</v>
      </c>
      <c r="C209" s="604">
        <f t="shared" si="37"/>
        <v>190</v>
      </c>
      <c r="D209" s="328" t="str">
        <f t="shared" si="40"/>
        <v>E1</v>
      </c>
      <c r="E209" s="327" t="str">
        <f t="shared" si="41"/>
        <v>P0</v>
      </c>
      <c r="F209" s="328" t="str">
        <f t="shared" si="41"/>
        <v>A</v>
      </c>
      <c r="G209" s="329">
        <f t="shared" si="38"/>
        <v>0</v>
      </c>
      <c r="H209" s="330"/>
      <c r="I209" s="586">
        <f t="shared" si="42"/>
        <v>0</v>
      </c>
      <c r="J209" s="347"/>
      <c r="K209" s="333"/>
      <c r="L209" s="475" t="str">
        <f t="shared" si="43"/>
        <v/>
      </c>
      <c r="M209" s="602">
        <f>IFERROR(ROUNDUP(K209/Datos_Avanzados!$C$113,0),0)</f>
        <v>0</v>
      </c>
      <c r="N209" s="455"/>
      <c r="O209" s="441" t="s">
        <v>12</v>
      </c>
      <c r="P209" s="455"/>
      <c r="Q209" s="474"/>
      <c r="R209" s="441" t="s">
        <v>12</v>
      </c>
      <c r="S209" s="441" t="s">
        <v>12</v>
      </c>
      <c r="T209" s="441" t="s">
        <v>12</v>
      </c>
      <c r="U209" s="474"/>
      <c r="V209" s="473">
        <f t="shared" si="44"/>
        <v>0</v>
      </c>
      <c r="W209" s="455"/>
      <c r="X209" s="441" t="s">
        <v>12</v>
      </c>
      <c r="Y209" s="474"/>
      <c r="Z209" s="466"/>
      <c r="AA209" s="466"/>
      <c r="AB209" s="466"/>
      <c r="AC209" s="579"/>
      <c r="AD209" s="582"/>
      <c r="AE209" s="582"/>
      <c r="AF209" s="582"/>
      <c r="AG209" s="582"/>
      <c r="AH209" s="605" t="str">
        <f t="shared" si="39"/>
        <v/>
      </c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T209" s="334">
        <f>IF(K209&gt;0,IF(Datos_Principales!$E$457=1,D209&amp;"-"&amp;F209,D209&amp;"-"&amp;E209&amp;"-"&amp;F209),0)</f>
        <v>0</v>
      </c>
      <c r="AU209" s="334">
        <f t="shared" si="45"/>
        <v>0</v>
      </c>
      <c r="AV209" s="334">
        <f t="shared" si="46"/>
        <v>0</v>
      </c>
      <c r="AW209" s="471">
        <f t="shared" si="47"/>
        <v>0</v>
      </c>
      <c r="AX209" s="471">
        <f t="shared" si="48"/>
        <v>0</v>
      </c>
      <c r="AY209" s="471">
        <f t="shared" si="49"/>
        <v>0</v>
      </c>
    </row>
    <row r="210" spans="1:51" s="334" customFormat="1" ht="20.100000000000001" customHeight="1" collapsed="1" x14ac:dyDescent="0.2">
      <c r="A210" s="324"/>
      <c r="B210" s="291">
        <f t="shared" si="37"/>
        <v>191</v>
      </c>
      <c r="C210" s="604">
        <f t="shared" si="37"/>
        <v>191</v>
      </c>
      <c r="D210" s="328" t="str">
        <f t="shared" si="40"/>
        <v>E1</v>
      </c>
      <c r="E210" s="327" t="str">
        <f t="shared" si="41"/>
        <v>P0</v>
      </c>
      <c r="F210" s="328" t="str">
        <f t="shared" si="41"/>
        <v>A</v>
      </c>
      <c r="G210" s="329">
        <f t="shared" si="38"/>
        <v>0</v>
      </c>
      <c r="H210" s="330"/>
      <c r="I210" s="586">
        <f t="shared" si="42"/>
        <v>0</v>
      </c>
      <c r="J210" s="347"/>
      <c r="K210" s="333"/>
      <c r="L210" s="475" t="str">
        <f t="shared" si="43"/>
        <v/>
      </c>
      <c r="M210" s="602">
        <f>IFERROR(ROUNDUP(K210/Datos_Avanzados!$C$113,0),0)</f>
        <v>0</v>
      </c>
      <c r="N210" s="455"/>
      <c r="O210" s="441" t="s">
        <v>12</v>
      </c>
      <c r="P210" s="455"/>
      <c r="Q210" s="474"/>
      <c r="R210" s="441" t="s">
        <v>12</v>
      </c>
      <c r="S210" s="441" t="s">
        <v>12</v>
      </c>
      <c r="T210" s="441" t="s">
        <v>12</v>
      </c>
      <c r="U210" s="474"/>
      <c r="V210" s="473">
        <f t="shared" si="44"/>
        <v>0</v>
      </c>
      <c r="W210" s="455"/>
      <c r="X210" s="441" t="s">
        <v>12</v>
      </c>
      <c r="Y210" s="474"/>
      <c r="Z210" s="466"/>
      <c r="AA210" s="466"/>
      <c r="AB210" s="466"/>
      <c r="AC210" s="579"/>
      <c r="AD210" s="582"/>
      <c r="AE210" s="582"/>
      <c r="AF210" s="582"/>
      <c r="AG210" s="582"/>
      <c r="AH210" s="605" t="str">
        <f t="shared" si="39"/>
        <v/>
      </c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T210" s="334">
        <f>IF(K210&gt;0,IF(Datos_Principales!$E$457=1,D210&amp;"-"&amp;F210,D210&amp;"-"&amp;E210&amp;"-"&amp;F210),0)</f>
        <v>0</v>
      </c>
      <c r="AU210" s="334">
        <f t="shared" si="45"/>
        <v>0</v>
      </c>
      <c r="AV210" s="334">
        <f t="shared" si="46"/>
        <v>0</v>
      </c>
      <c r="AW210" s="471">
        <f t="shared" si="47"/>
        <v>0</v>
      </c>
      <c r="AX210" s="471">
        <f t="shared" si="48"/>
        <v>0</v>
      </c>
      <c r="AY210" s="471">
        <f t="shared" si="49"/>
        <v>0</v>
      </c>
    </row>
    <row r="211" spans="1:51" s="334" customFormat="1" ht="20.100000000000001" customHeight="1" collapsed="1" x14ac:dyDescent="0.2">
      <c r="A211" s="324"/>
      <c r="B211" s="291">
        <f t="shared" si="37"/>
        <v>192</v>
      </c>
      <c r="C211" s="604">
        <f t="shared" si="37"/>
        <v>192</v>
      </c>
      <c r="D211" s="328" t="str">
        <f t="shared" si="40"/>
        <v>E1</v>
      </c>
      <c r="E211" s="327" t="str">
        <f t="shared" si="41"/>
        <v>P0</v>
      </c>
      <c r="F211" s="328" t="str">
        <f t="shared" si="41"/>
        <v>A</v>
      </c>
      <c r="G211" s="329">
        <f t="shared" si="38"/>
        <v>0</v>
      </c>
      <c r="H211" s="330"/>
      <c r="I211" s="586">
        <f t="shared" si="42"/>
        <v>0</v>
      </c>
      <c r="J211" s="347"/>
      <c r="K211" s="333"/>
      <c r="L211" s="475" t="str">
        <f t="shared" si="43"/>
        <v/>
      </c>
      <c r="M211" s="602">
        <f>IFERROR(ROUNDUP(K211/Datos_Avanzados!$C$113,0),0)</f>
        <v>0</v>
      </c>
      <c r="N211" s="455"/>
      <c r="O211" s="441" t="s">
        <v>12</v>
      </c>
      <c r="P211" s="455"/>
      <c r="Q211" s="474"/>
      <c r="R211" s="441" t="s">
        <v>12</v>
      </c>
      <c r="S211" s="441" t="s">
        <v>12</v>
      </c>
      <c r="T211" s="441" t="s">
        <v>12</v>
      </c>
      <c r="U211" s="474"/>
      <c r="V211" s="473">
        <f t="shared" si="44"/>
        <v>0</v>
      </c>
      <c r="W211" s="455"/>
      <c r="X211" s="441" t="s">
        <v>12</v>
      </c>
      <c r="Y211" s="474"/>
      <c r="Z211" s="466"/>
      <c r="AA211" s="466"/>
      <c r="AB211" s="466"/>
      <c r="AC211" s="579"/>
      <c r="AD211" s="582"/>
      <c r="AE211" s="582"/>
      <c r="AF211" s="582"/>
      <c r="AG211" s="582"/>
      <c r="AH211" s="605" t="str">
        <f t="shared" si="39"/>
        <v/>
      </c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T211" s="334">
        <f>IF(K211&gt;0,IF(Datos_Principales!$E$457=1,D211&amp;"-"&amp;F211,D211&amp;"-"&amp;E211&amp;"-"&amp;F211),0)</f>
        <v>0</v>
      </c>
      <c r="AU211" s="334">
        <f t="shared" si="45"/>
        <v>0</v>
      </c>
      <c r="AV211" s="334">
        <f t="shared" si="46"/>
        <v>0</v>
      </c>
      <c r="AW211" s="471">
        <f t="shared" si="47"/>
        <v>0</v>
      </c>
      <c r="AX211" s="471">
        <f t="shared" si="48"/>
        <v>0</v>
      </c>
      <c r="AY211" s="471">
        <f t="shared" si="49"/>
        <v>0</v>
      </c>
    </row>
    <row r="212" spans="1:51" s="334" customFormat="1" ht="20.100000000000001" customHeight="1" collapsed="1" x14ac:dyDescent="0.2">
      <c r="A212" s="324"/>
      <c r="B212" s="291">
        <f t="shared" si="37"/>
        <v>193</v>
      </c>
      <c r="C212" s="604">
        <f t="shared" si="37"/>
        <v>193</v>
      </c>
      <c r="D212" s="328" t="str">
        <f t="shared" si="40"/>
        <v>E1</v>
      </c>
      <c r="E212" s="327" t="str">
        <f t="shared" si="41"/>
        <v>P0</v>
      </c>
      <c r="F212" s="328" t="str">
        <f t="shared" si="41"/>
        <v>A</v>
      </c>
      <c r="G212" s="329">
        <f t="shared" si="38"/>
        <v>0</v>
      </c>
      <c r="H212" s="330"/>
      <c r="I212" s="586">
        <f t="shared" si="42"/>
        <v>0</v>
      </c>
      <c r="J212" s="347"/>
      <c r="K212" s="333"/>
      <c r="L212" s="475" t="str">
        <f t="shared" si="43"/>
        <v/>
      </c>
      <c r="M212" s="602">
        <f>IFERROR(ROUNDUP(K212/Datos_Avanzados!$C$113,0),0)</f>
        <v>0</v>
      </c>
      <c r="N212" s="455"/>
      <c r="O212" s="441" t="s">
        <v>12</v>
      </c>
      <c r="P212" s="455"/>
      <c r="Q212" s="474"/>
      <c r="R212" s="441" t="s">
        <v>12</v>
      </c>
      <c r="S212" s="441" t="s">
        <v>12</v>
      </c>
      <c r="T212" s="441" t="s">
        <v>12</v>
      </c>
      <c r="U212" s="474"/>
      <c r="V212" s="473">
        <f t="shared" si="44"/>
        <v>0</v>
      </c>
      <c r="W212" s="455"/>
      <c r="X212" s="441" t="s">
        <v>12</v>
      </c>
      <c r="Y212" s="474"/>
      <c r="Z212" s="466"/>
      <c r="AA212" s="466"/>
      <c r="AB212" s="466"/>
      <c r="AC212" s="579"/>
      <c r="AD212" s="582"/>
      <c r="AE212" s="582"/>
      <c r="AF212" s="582"/>
      <c r="AG212" s="582"/>
      <c r="AH212" s="605" t="str">
        <f t="shared" si="39"/>
        <v/>
      </c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T212" s="334">
        <f>IF(K212&gt;0,IF(Datos_Principales!$E$457=1,D212&amp;"-"&amp;F212,D212&amp;"-"&amp;E212&amp;"-"&amp;F212),0)</f>
        <v>0</v>
      </c>
      <c r="AU212" s="334">
        <f t="shared" si="45"/>
        <v>0</v>
      </c>
      <c r="AV212" s="334">
        <f t="shared" si="46"/>
        <v>0</v>
      </c>
      <c r="AW212" s="471">
        <f t="shared" si="47"/>
        <v>0</v>
      </c>
      <c r="AX212" s="471">
        <f t="shared" si="48"/>
        <v>0</v>
      </c>
      <c r="AY212" s="471">
        <f t="shared" si="49"/>
        <v>0</v>
      </c>
    </row>
    <row r="213" spans="1:51" s="334" customFormat="1" ht="20.100000000000001" customHeight="1" collapsed="1" x14ac:dyDescent="0.2">
      <c r="A213" s="324"/>
      <c r="B213" s="291">
        <f t="shared" ref="B213:C219" si="50">B212+1</f>
        <v>194</v>
      </c>
      <c r="C213" s="604">
        <f t="shared" si="50"/>
        <v>194</v>
      </c>
      <c r="D213" s="328" t="str">
        <f t="shared" si="40"/>
        <v>E1</v>
      </c>
      <c r="E213" s="327" t="str">
        <f t="shared" si="41"/>
        <v>P0</v>
      </c>
      <c r="F213" s="328" t="str">
        <f t="shared" si="41"/>
        <v>A</v>
      </c>
      <c r="G213" s="329">
        <f t="shared" ref="G213:G219" si="51">IF(F213="",0,IF(AU213&gt;0,$G$9,0))</f>
        <v>0</v>
      </c>
      <c r="H213" s="330"/>
      <c r="I213" s="586">
        <f t="shared" si="42"/>
        <v>0</v>
      </c>
      <c r="J213" s="347"/>
      <c r="K213" s="333"/>
      <c r="L213" s="475" t="str">
        <f t="shared" si="43"/>
        <v/>
      </c>
      <c r="M213" s="602">
        <f>IFERROR(ROUNDUP(K213/Datos_Avanzados!$C$113,0),0)</f>
        <v>0</v>
      </c>
      <c r="N213" s="455"/>
      <c r="O213" s="441" t="s">
        <v>12</v>
      </c>
      <c r="P213" s="455"/>
      <c r="Q213" s="474"/>
      <c r="R213" s="441" t="s">
        <v>12</v>
      </c>
      <c r="S213" s="441" t="s">
        <v>12</v>
      </c>
      <c r="T213" s="441" t="s">
        <v>12</v>
      </c>
      <c r="U213" s="474"/>
      <c r="V213" s="473">
        <f t="shared" si="44"/>
        <v>0</v>
      </c>
      <c r="W213" s="455"/>
      <c r="X213" s="441" t="s">
        <v>12</v>
      </c>
      <c r="Y213" s="474"/>
      <c r="Z213" s="466"/>
      <c r="AA213" s="466"/>
      <c r="AB213" s="466"/>
      <c r="AC213" s="579"/>
      <c r="AD213" s="582"/>
      <c r="AE213" s="582"/>
      <c r="AF213" s="582"/>
      <c r="AG213" s="582"/>
      <c r="AH213" s="605" t="str">
        <f t="shared" ref="AH213:AH219" si="52">IF(K213="","",IF(AG213&gt;K213,"!",""))</f>
        <v/>
      </c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T213" s="334">
        <f>IF(K213&gt;0,IF(Datos_Principales!$E$457=1,D213&amp;"-"&amp;F213,D213&amp;"-"&amp;E213&amp;"-"&amp;F213),0)</f>
        <v>0</v>
      </c>
      <c r="AU213" s="334">
        <f t="shared" si="45"/>
        <v>0</v>
      </c>
      <c r="AV213" s="334">
        <f t="shared" si="46"/>
        <v>0</v>
      </c>
      <c r="AW213" s="471">
        <f t="shared" si="47"/>
        <v>0</v>
      </c>
      <c r="AX213" s="471">
        <f t="shared" si="48"/>
        <v>0</v>
      </c>
      <c r="AY213" s="471">
        <f t="shared" si="49"/>
        <v>0</v>
      </c>
    </row>
    <row r="214" spans="1:51" s="334" customFormat="1" ht="20.100000000000001" customHeight="1" collapsed="1" x14ac:dyDescent="0.2">
      <c r="A214" s="324"/>
      <c r="B214" s="291">
        <f t="shared" si="50"/>
        <v>195</v>
      </c>
      <c r="C214" s="604">
        <f t="shared" si="50"/>
        <v>195</v>
      </c>
      <c r="D214" s="328" t="str">
        <f t="shared" ref="D214:F229" si="53">D213</f>
        <v>E1</v>
      </c>
      <c r="E214" s="327" t="str">
        <f t="shared" ref="E214:F219" si="54">E213</f>
        <v>P0</v>
      </c>
      <c r="F214" s="328" t="str">
        <f t="shared" si="54"/>
        <v>A</v>
      </c>
      <c r="G214" s="329">
        <f t="shared" si="51"/>
        <v>0</v>
      </c>
      <c r="H214" s="330"/>
      <c r="I214" s="586">
        <f t="shared" si="42"/>
        <v>0</v>
      </c>
      <c r="J214" s="347"/>
      <c r="K214" s="333"/>
      <c r="L214" s="475" t="str">
        <f t="shared" si="43"/>
        <v/>
      </c>
      <c r="M214" s="602">
        <f>IFERROR(ROUNDUP(K214/Datos_Avanzados!$C$113,0),0)</f>
        <v>0</v>
      </c>
      <c r="N214" s="455"/>
      <c r="O214" s="441" t="s">
        <v>12</v>
      </c>
      <c r="P214" s="455"/>
      <c r="Q214" s="474"/>
      <c r="R214" s="441" t="s">
        <v>12</v>
      </c>
      <c r="S214" s="441" t="s">
        <v>12</v>
      </c>
      <c r="T214" s="441" t="s">
        <v>12</v>
      </c>
      <c r="U214" s="474"/>
      <c r="V214" s="473">
        <f t="shared" si="44"/>
        <v>0</v>
      </c>
      <c r="W214" s="455"/>
      <c r="X214" s="441" t="s">
        <v>12</v>
      </c>
      <c r="Y214" s="474"/>
      <c r="Z214" s="466"/>
      <c r="AA214" s="466"/>
      <c r="AB214" s="466"/>
      <c r="AC214" s="579"/>
      <c r="AD214" s="582"/>
      <c r="AE214" s="582"/>
      <c r="AF214" s="582"/>
      <c r="AG214" s="582"/>
      <c r="AH214" s="605" t="str">
        <f t="shared" si="52"/>
        <v/>
      </c>
      <c r="AI214" s="316"/>
      <c r="AJ214" s="316"/>
      <c r="AK214" s="316"/>
      <c r="AL214" s="316"/>
      <c r="AM214" s="316"/>
      <c r="AN214" s="316"/>
      <c r="AO214" s="316"/>
      <c r="AP214" s="316"/>
      <c r="AQ214" s="316"/>
      <c r="AR214" s="316"/>
      <c r="AT214" s="334">
        <f>IF(K214&gt;0,IF(Datos_Principales!$E$457=1,D214&amp;"-"&amp;F214,D214&amp;"-"&amp;E214&amp;"-"&amp;F214),0)</f>
        <v>0</v>
      </c>
      <c r="AU214" s="334">
        <f t="shared" si="45"/>
        <v>0</v>
      </c>
      <c r="AV214" s="334">
        <f t="shared" si="46"/>
        <v>0</v>
      </c>
      <c r="AW214" s="471">
        <f t="shared" si="47"/>
        <v>0</v>
      </c>
      <c r="AX214" s="471">
        <f t="shared" si="48"/>
        <v>0</v>
      </c>
      <c r="AY214" s="471">
        <f t="shared" si="49"/>
        <v>0</v>
      </c>
    </row>
    <row r="215" spans="1:51" s="334" customFormat="1" ht="20.100000000000001" customHeight="1" collapsed="1" x14ac:dyDescent="0.2">
      <c r="A215" s="324"/>
      <c r="B215" s="291">
        <f t="shared" si="50"/>
        <v>196</v>
      </c>
      <c r="C215" s="604">
        <f t="shared" si="50"/>
        <v>196</v>
      </c>
      <c r="D215" s="328" t="str">
        <f t="shared" si="53"/>
        <v>E1</v>
      </c>
      <c r="E215" s="327" t="str">
        <f t="shared" si="54"/>
        <v>P0</v>
      </c>
      <c r="F215" s="328" t="str">
        <f t="shared" si="54"/>
        <v>A</v>
      </c>
      <c r="G215" s="329">
        <f t="shared" si="51"/>
        <v>0</v>
      </c>
      <c r="H215" s="330"/>
      <c r="I215" s="586">
        <f t="shared" si="42"/>
        <v>0</v>
      </c>
      <c r="J215" s="347"/>
      <c r="K215" s="333"/>
      <c r="L215" s="475" t="str">
        <f t="shared" si="43"/>
        <v/>
      </c>
      <c r="M215" s="602">
        <f>IFERROR(ROUNDUP(K215/Datos_Avanzados!$C$113,0),0)</f>
        <v>0</v>
      </c>
      <c r="N215" s="455"/>
      <c r="O215" s="441" t="s">
        <v>12</v>
      </c>
      <c r="P215" s="455"/>
      <c r="Q215" s="474"/>
      <c r="R215" s="441" t="s">
        <v>12</v>
      </c>
      <c r="S215" s="441" t="s">
        <v>12</v>
      </c>
      <c r="T215" s="441" t="s">
        <v>12</v>
      </c>
      <c r="U215" s="474"/>
      <c r="V215" s="473">
        <f t="shared" si="44"/>
        <v>0</v>
      </c>
      <c r="W215" s="455"/>
      <c r="X215" s="441" t="s">
        <v>12</v>
      </c>
      <c r="Y215" s="474"/>
      <c r="Z215" s="466"/>
      <c r="AA215" s="466"/>
      <c r="AB215" s="466"/>
      <c r="AC215" s="579"/>
      <c r="AD215" s="582"/>
      <c r="AE215" s="582"/>
      <c r="AF215" s="582"/>
      <c r="AG215" s="582"/>
      <c r="AH215" s="605" t="str">
        <f t="shared" si="52"/>
        <v/>
      </c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T215" s="334">
        <f>IF(K215&gt;0,IF(Datos_Principales!$E$457=1,D215&amp;"-"&amp;F215,D215&amp;"-"&amp;E215&amp;"-"&amp;F215),0)</f>
        <v>0</v>
      </c>
      <c r="AU215" s="334">
        <f t="shared" si="45"/>
        <v>0</v>
      </c>
      <c r="AV215" s="334">
        <f t="shared" si="46"/>
        <v>0</v>
      </c>
      <c r="AW215" s="471">
        <f t="shared" si="47"/>
        <v>0</v>
      </c>
      <c r="AX215" s="471">
        <f t="shared" si="48"/>
        <v>0</v>
      </c>
      <c r="AY215" s="471">
        <f t="shared" si="49"/>
        <v>0</v>
      </c>
    </row>
    <row r="216" spans="1:51" s="334" customFormat="1" ht="20.100000000000001" customHeight="1" collapsed="1" x14ac:dyDescent="0.2">
      <c r="A216" s="324"/>
      <c r="B216" s="291">
        <f t="shared" si="50"/>
        <v>197</v>
      </c>
      <c r="C216" s="604">
        <f t="shared" si="50"/>
        <v>197</v>
      </c>
      <c r="D216" s="328" t="str">
        <f t="shared" si="53"/>
        <v>E1</v>
      </c>
      <c r="E216" s="327" t="str">
        <f t="shared" si="54"/>
        <v>P0</v>
      </c>
      <c r="F216" s="328" t="str">
        <f t="shared" si="54"/>
        <v>A</v>
      </c>
      <c r="G216" s="329">
        <f t="shared" si="51"/>
        <v>0</v>
      </c>
      <c r="H216" s="330"/>
      <c r="I216" s="586">
        <f t="shared" si="42"/>
        <v>0</v>
      </c>
      <c r="J216" s="347"/>
      <c r="K216" s="333"/>
      <c r="L216" s="475" t="str">
        <f t="shared" si="43"/>
        <v/>
      </c>
      <c r="M216" s="602">
        <f>IFERROR(ROUNDUP(K216/Datos_Avanzados!$C$113,0),0)</f>
        <v>0</v>
      </c>
      <c r="N216" s="455"/>
      <c r="O216" s="441" t="s">
        <v>12</v>
      </c>
      <c r="P216" s="455"/>
      <c r="Q216" s="474"/>
      <c r="R216" s="441" t="s">
        <v>12</v>
      </c>
      <c r="S216" s="441" t="s">
        <v>12</v>
      </c>
      <c r="T216" s="441" t="s">
        <v>12</v>
      </c>
      <c r="U216" s="474"/>
      <c r="V216" s="473">
        <f t="shared" si="44"/>
        <v>0</v>
      </c>
      <c r="W216" s="455"/>
      <c r="X216" s="441" t="s">
        <v>12</v>
      </c>
      <c r="Y216" s="474"/>
      <c r="Z216" s="466"/>
      <c r="AA216" s="466"/>
      <c r="AB216" s="466"/>
      <c r="AC216" s="579"/>
      <c r="AD216" s="582"/>
      <c r="AE216" s="582"/>
      <c r="AF216" s="582"/>
      <c r="AG216" s="582"/>
      <c r="AH216" s="605" t="str">
        <f t="shared" si="52"/>
        <v/>
      </c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T216" s="334">
        <f>IF(K216&gt;0,IF(Datos_Principales!$E$457=1,D216&amp;"-"&amp;F216,D216&amp;"-"&amp;E216&amp;"-"&amp;F216),0)</f>
        <v>0</v>
      </c>
      <c r="AU216" s="334">
        <f t="shared" si="45"/>
        <v>0</v>
      </c>
      <c r="AV216" s="334">
        <f t="shared" si="46"/>
        <v>0</v>
      </c>
      <c r="AW216" s="471">
        <f t="shared" si="47"/>
        <v>0</v>
      </c>
      <c r="AX216" s="471">
        <f t="shared" si="48"/>
        <v>0</v>
      </c>
      <c r="AY216" s="471">
        <f t="shared" si="49"/>
        <v>0</v>
      </c>
    </row>
    <row r="217" spans="1:51" s="334" customFormat="1" ht="20.100000000000001" customHeight="1" collapsed="1" x14ac:dyDescent="0.2">
      <c r="A217" s="324"/>
      <c r="B217" s="291">
        <f t="shared" si="50"/>
        <v>198</v>
      </c>
      <c r="C217" s="604">
        <f t="shared" si="50"/>
        <v>198</v>
      </c>
      <c r="D217" s="328" t="str">
        <f t="shared" si="53"/>
        <v>E1</v>
      </c>
      <c r="E217" s="327" t="str">
        <f t="shared" si="54"/>
        <v>P0</v>
      </c>
      <c r="F217" s="328" t="str">
        <f t="shared" si="54"/>
        <v>A</v>
      </c>
      <c r="G217" s="329">
        <f t="shared" si="51"/>
        <v>0</v>
      </c>
      <c r="H217" s="330"/>
      <c r="I217" s="586">
        <f t="shared" si="42"/>
        <v>0</v>
      </c>
      <c r="J217" s="347"/>
      <c r="K217" s="333"/>
      <c r="L217" s="475" t="str">
        <f t="shared" si="43"/>
        <v/>
      </c>
      <c r="M217" s="602">
        <f>IFERROR(ROUNDUP(K217/Datos_Avanzados!$C$113,0),0)</f>
        <v>0</v>
      </c>
      <c r="N217" s="455"/>
      <c r="O217" s="441" t="s">
        <v>12</v>
      </c>
      <c r="P217" s="455"/>
      <c r="Q217" s="474"/>
      <c r="R217" s="441" t="s">
        <v>12</v>
      </c>
      <c r="S217" s="441" t="s">
        <v>12</v>
      </c>
      <c r="T217" s="441" t="s">
        <v>12</v>
      </c>
      <c r="U217" s="474"/>
      <c r="V217" s="473">
        <f t="shared" si="44"/>
        <v>0</v>
      </c>
      <c r="W217" s="455"/>
      <c r="X217" s="441" t="s">
        <v>12</v>
      </c>
      <c r="Y217" s="474"/>
      <c r="Z217" s="466"/>
      <c r="AA217" s="466"/>
      <c r="AB217" s="466"/>
      <c r="AC217" s="579"/>
      <c r="AD217" s="582"/>
      <c r="AE217" s="582"/>
      <c r="AF217" s="582"/>
      <c r="AG217" s="582"/>
      <c r="AH217" s="605" t="str">
        <f t="shared" si="52"/>
        <v/>
      </c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T217" s="334">
        <f>IF(K217&gt;0,IF(Datos_Principales!$E$457=1,D217&amp;"-"&amp;F217,D217&amp;"-"&amp;E217&amp;"-"&amp;F217),0)</f>
        <v>0</v>
      </c>
      <c r="AU217" s="334">
        <f t="shared" si="45"/>
        <v>0</v>
      </c>
      <c r="AV217" s="334">
        <f t="shared" si="46"/>
        <v>0</v>
      </c>
      <c r="AW217" s="471">
        <f t="shared" si="47"/>
        <v>0</v>
      </c>
      <c r="AX217" s="471">
        <f t="shared" si="48"/>
        <v>0</v>
      </c>
      <c r="AY217" s="471">
        <f t="shared" si="49"/>
        <v>0</v>
      </c>
    </row>
    <row r="218" spans="1:51" s="334" customFormat="1" ht="20.100000000000001" customHeight="1" collapsed="1" x14ac:dyDescent="0.2">
      <c r="A218" s="324"/>
      <c r="B218" s="291">
        <f t="shared" si="50"/>
        <v>199</v>
      </c>
      <c r="C218" s="604">
        <f t="shared" si="50"/>
        <v>199</v>
      </c>
      <c r="D218" s="328" t="str">
        <f t="shared" si="53"/>
        <v>E1</v>
      </c>
      <c r="E218" s="327" t="str">
        <f t="shared" si="54"/>
        <v>P0</v>
      </c>
      <c r="F218" s="328" t="str">
        <f t="shared" si="54"/>
        <v>A</v>
      </c>
      <c r="G218" s="329">
        <f t="shared" si="51"/>
        <v>0</v>
      </c>
      <c r="H218" s="330"/>
      <c r="I218" s="586">
        <f t="shared" si="42"/>
        <v>0</v>
      </c>
      <c r="J218" s="347"/>
      <c r="K218" s="333"/>
      <c r="L218" s="475" t="str">
        <f t="shared" si="43"/>
        <v/>
      </c>
      <c r="M218" s="602">
        <f>IFERROR(ROUNDUP(K218/Datos_Avanzados!$C$113,0),0)</f>
        <v>0</v>
      </c>
      <c r="N218" s="455"/>
      <c r="O218" s="441" t="s">
        <v>12</v>
      </c>
      <c r="P218" s="455"/>
      <c r="Q218" s="474"/>
      <c r="R218" s="441" t="s">
        <v>12</v>
      </c>
      <c r="S218" s="441" t="s">
        <v>12</v>
      </c>
      <c r="T218" s="441" t="s">
        <v>12</v>
      </c>
      <c r="U218" s="474"/>
      <c r="V218" s="473">
        <f t="shared" si="44"/>
        <v>0</v>
      </c>
      <c r="W218" s="455"/>
      <c r="X218" s="441" t="s">
        <v>12</v>
      </c>
      <c r="Y218" s="474"/>
      <c r="Z218" s="466"/>
      <c r="AA218" s="466"/>
      <c r="AB218" s="466"/>
      <c r="AC218" s="579"/>
      <c r="AD218" s="582"/>
      <c r="AE218" s="582"/>
      <c r="AF218" s="582"/>
      <c r="AG218" s="582"/>
      <c r="AH218" s="605" t="str">
        <f t="shared" si="52"/>
        <v/>
      </c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T218" s="334">
        <f>IF(K218&gt;0,IF(Datos_Principales!$E$457=1,D218&amp;"-"&amp;F218,D218&amp;"-"&amp;E218&amp;"-"&amp;F218),0)</f>
        <v>0</v>
      </c>
      <c r="AU218" s="334">
        <f t="shared" si="45"/>
        <v>0</v>
      </c>
      <c r="AV218" s="334">
        <f t="shared" si="46"/>
        <v>0</v>
      </c>
      <c r="AW218" s="471">
        <f t="shared" si="47"/>
        <v>0</v>
      </c>
      <c r="AX218" s="471">
        <f t="shared" si="48"/>
        <v>0</v>
      </c>
      <c r="AY218" s="471">
        <f t="shared" si="49"/>
        <v>0</v>
      </c>
    </row>
    <row r="219" spans="1:51" s="334" customFormat="1" ht="20.100000000000001" customHeight="1" collapsed="1" x14ac:dyDescent="0.2">
      <c r="A219" s="324"/>
      <c r="B219" s="291">
        <f t="shared" si="50"/>
        <v>200</v>
      </c>
      <c r="C219" s="604">
        <f t="shared" si="50"/>
        <v>200</v>
      </c>
      <c r="D219" s="328" t="str">
        <f t="shared" si="53"/>
        <v>E1</v>
      </c>
      <c r="E219" s="327" t="str">
        <f t="shared" si="54"/>
        <v>P0</v>
      </c>
      <c r="F219" s="328" t="str">
        <f t="shared" si="54"/>
        <v>A</v>
      </c>
      <c r="G219" s="329">
        <f t="shared" si="51"/>
        <v>0</v>
      </c>
      <c r="H219" s="330"/>
      <c r="I219" s="586">
        <f t="shared" si="42"/>
        <v>0</v>
      </c>
      <c r="J219" s="347"/>
      <c r="K219" s="333"/>
      <c r="L219" s="475" t="str">
        <f t="shared" si="43"/>
        <v/>
      </c>
      <c r="M219" s="602">
        <f>IFERROR(ROUNDUP(K219/Datos_Avanzados!$C$113,0),0)</f>
        <v>0</v>
      </c>
      <c r="N219" s="455"/>
      <c r="O219" s="441" t="s">
        <v>12</v>
      </c>
      <c r="P219" s="455"/>
      <c r="Q219" s="474"/>
      <c r="R219" s="441" t="s">
        <v>12</v>
      </c>
      <c r="S219" s="441" t="s">
        <v>12</v>
      </c>
      <c r="T219" s="441" t="s">
        <v>12</v>
      </c>
      <c r="U219" s="474"/>
      <c r="V219" s="473">
        <f t="shared" si="44"/>
        <v>0</v>
      </c>
      <c r="W219" s="455"/>
      <c r="X219" s="441" t="s">
        <v>12</v>
      </c>
      <c r="Y219" s="474"/>
      <c r="Z219" s="466"/>
      <c r="AA219" s="466"/>
      <c r="AB219" s="466"/>
      <c r="AC219" s="579"/>
      <c r="AD219" s="582"/>
      <c r="AE219" s="582"/>
      <c r="AF219" s="582"/>
      <c r="AG219" s="582"/>
      <c r="AH219" s="605" t="str">
        <f t="shared" si="52"/>
        <v/>
      </c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T219" s="334">
        <f>IF(K219&gt;0,IF(Datos_Principales!$E$457=1,D219&amp;"-"&amp;F219,D219&amp;"-"&amp;E219&amp;"-"&amp;F219),0)</f>
        <v>0</v>
      </c>
      <c r="AU219" s="334">
        <f t="shared" si="45"/>
        <v>0</v>
      </c>
      <c r="AV219" s="334">
        <f t="shared" si="46"/>
        <v>0</v>
      </c>
      <c r="AW219" s="471">
        <f t="shared" si="47"/>
        <v>0</v>
      </c>
      <c r="AX219" s="471">
        <f t="shared" si="48"/>
        <v>0</v>
      </c>
      <c r="AY219" s="471">
        <f t="shared" si="49"/>
        <v>0</v>
      </c>
    </row>
    <row r="220" spans="1:51" s="334" customFormat="1" ht="20.100000000000001" customHeight="1" collapsed="1" x14ac:dyDescent="0.2">
      <c r="A220" s="324"/>
      <c r="B220" s="291">
        <f t="shared" ref="B220:C220" si="55">B219+1</f>
        <v>201</v>
      </c>
      <c r="C220" s="604">
        <f t="shared" si="55"/>
        <v>201</v>
      </c>
      <c r="D220" s="328" t="str">
        <f t="shared" si="53"/>
        <v>E1</v>
      </c>
      <c r="E220" s="327" t="str">
        <f t="shared" si="53"/>
        <v>P0</v>
      </c>
      <c r="F220" s="328" t="str">
        <f t="shared" si="53"/>
        <v>A</v>
      </c>
      <c r="G220" s="329">
        <f t="shared" ref="G220:G283" si="56">IF(F220="",0,IF(AU220&gt;0,$G$9,0))</f>
        <v>0</v>
      </c>
      <c r="H220" s="330"/>
      <c r="I220" s="586">
        <f t="shared" ref="I220:I283" si="57">IF(AU220&gt;0,AT220,0)</f>
        <v>0</v>
      </c>
      <c r="J220" s="347"/>
      <c r="K220" s="333"/>
      <c r="L220" s="475" t="str">
        <f t="shared" ref="L220:L283" si="58">IF(K220&gt;40,"!","")</f>
        <v/>
      </c>
      <c r="M220" s="602">
        <f>IFERROR(ROUNDUP(K220/Datos_Avanzados!$C$113,0),0)</f>
        <v>0</v>
      </c>
      <c r="N220" s="455"/>
      <c r="O220" s="441" t="s">
        <v>12</v>
      </c>
      <c r="P220" s="455"/>
      <c r="Q220" s="474"/>
      <c r="R220" s="441" t="s">
        <v>12</v>
      </c>
      <c r="S220" s="441" t="s">
        <v>12</v>
      </c>
      <c r="T220" s="441" t="s">
        <v>12</v>
      </c>
      <c r="U220" s="474"/>
      <c r="V220" s="473">
        <f t="shared" ref="V220:V283" si="59">IFERROR(ROUNDUP(K220/2.4/4,0),0)</f>
        <v>0</v>
      </c>
      <c r="W220" s="455"/>
      <c r="X220" s="441" t="s">
        <v>12</v>
      </c>
      <c r="Y220" s="474"/>
      <c r="Z220" s="466"/>
      <c r="AA220" s="466"/>
      <c r="AB220" s="466"/>
      <c r="AC220" s="579"/>
      <c r="AD220" s="582"/>
      <c r="AE220" s="582"/>
      <c r="AF220" s="582"/>
      <c r="AG220" s="582"/>
      <c r="AH220" s="605" t="str">
        <f t="shared" ref="AH220:AH283" si="60">IF(K220="","",IF(AG220&gt;K220,"!",""))</f>
        <v/>
      </c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T220" s="334">
        <f>IF(K220&gt;0,IF(Datos_Principales!$E$457=1,D220&amp;"-"&amp;F220,D220&amp;"-"&amp;E220&amp;"-"&amp;F220),0)</f>
        <v>0</v>
      </c>
      <c r="AU220" s="334">
        <f t="shared" ref="AU220:AU283" si="61">IF(K220&gt;0,IF(AT220=AT219,0,1),0)</f>
        <v>0</v>
      </c>
      <c r="AV220" s="334">
        <f t="shared" ref="AV220:AV283" si="62">IF(ROW()=20,AU220,IF(K220&gt;0,AV219,0))</f>
        <v>0</v>
      </c>
      <c r="AW220" s="471">
        <f t="shared" ref="AW220:AW283" si="63">IF(R220="-",0,1)</f>
        <v>0</v>
      </c>
      <c r="AX220" s="471">
        <f t="shared" ref="AX220:AX283" si="64">IF(S220="-",0,1)</f>
        <v>0</v>
      </c>
      <c r="AY220" s="471">
        <f t="shared" ref="AY220:AY283" si="65">IF(T220="-",0,1)</f>
        <v>0</v>
      </c>
    </row>
    <row r="221" spans="1:51" s="334" customFormat="1" ht="20.100000000000001" customHeight="1" collapsed="1" x14ac:dyDescent="0.2">
      <c r="A221" s="324"/>
      <c r="B221" s="291">
        <f t="shared" ref="B221:C221" si="66">B220+1</f>
        <v>202</v>
      </c>
      <c r="C221" s="604">
        <f t="shared" si="66"/>
        <v>202</v>
      </c>
      <c r="D221" s="328" t="str">
        <f t="shared" si="53"/>
        <v>E1</v>
      </c>
      <c r="E221" s="327" t="str">
        <f t="shared" si="53"/>
        <v>P0</v>
      </c>
      <c r="F221" s="328" t="str">
        <f t="shared" si="53"/>
        <v>A</v>
      </c>
      <c r="G221" s="329">
        <f t="shared" si="56"/>
        <v>0</v>
      </c>
      <c r="H221" s="330"/>
      <c r="I221" s="586">
        <f t="shared" si="57"/>
        <v>0</v>
      </c>
      <c r="J221" s="347"/>
      <c r="K221" s="333"/>
      <c r="L221" s="475" t="str">
        <f t="shared" si="58"/>
        <v/>
      </c>
      <c r="M221" s="602">
        <f>IFERROR(ROUNDUP(K221/Datos_Avanzados!$C$113,0),0)</f>
        <v>0</v>
      </c>
      <c r="N221" s="455"/>
      <c r="O221" s="441" t="s">
        <v>12</v>
      </c>
      <c r="P221" s="455"/>
      <c r="Q221" s="474"/>
      <c r="R221" s="441" t="s">
        <v>12</v>
      </c>
      <c r="S221" s="441" t="s">
        <v>12</v>
      </c>
      <c r="T221" s="441" t="s">
        <v>12</v>
      </c>
      <c r="U221" s="474"/>
      <c r="V221" s="473">
        <f t="shared" si="59"/>
        <v>0</v>
      </c>
      <c r="W221" s="455"/>
      <c r="X221" s="441" t="s">
        <v>12</v>
      </c>
      <c r="Y221" s="474"/>
      <c r="Z221" s="466"/>
      <c r="AA221" s="466"/>
      <c r="AB221" s="466"/>
      <c r="AC221" s="579"/>
      <c r="AD221" s="582"/>
      <c r="AE221" s="582"/>
      <c r="AF221" s="582"/>
      <c r="AG221" s="582"/>
      <c r="AH221" s="605" t="str">
        <f t="shared" si="60"/>
        <v/>
      </c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T221" s="334">
        <f>IF(K221&gt;0,IF(Datos_Principales!$E$457=1,D221&amp;"-"&amp;F221,D221&amp;"-"&amp;E221&amp;"-"&amp;F221),0)</f>
        <v>0</v>
      </c>
      <c r="AU221" s="334">
        <f t="shared" si="61"/>
        <v>0</v>
      </c>
      <c r="AV221" s="334">
        <f t="shared" si="62"/>
        <v>0</v>
      </c>
      <c r="AW221" s="471">
        <f t="shared" si="63"/>
        <v>0</v>
      </c>
      <c r="AX221" s="471">
        <f t="shared" si="64"/>
        <v>0</v>
      </c>
      <c r="AY221" s="471">
        <f t="shared" si="65"/>
        <v>0</v>
      </c>
    </row>
    <row r="222" spans="1:51" s="334" customFormat="1" ht="20.100000000000001" customHeight="1" collapsed="1" x14ac:dyDescent="0.2">
      <c r="A222" s="324"/>
      <c r="B222" s="291">
        <f t="shared" ref="B222:C222" si="67">B221+1</f>
        <v>203</v>
      </c>
      <c r="C222" s="604">
        <f t="shared" si="67"/>
        <v>203</v>
      </c>
      <c r="D222" s="328" t="str">
        <f t="shared" si="53"/>
        <v>E1</v>
      </c>
      <c r="E222" s="327" t="str">
        <f t="shared" si="53"/>
        <v>P0</v>
      </c>
      <c r="F222" s="328" t="str">
        <f t="shared" si="53"/>
        <v>A</v>
      </c>
      <c r="G222" s="329">
        <f t="shared" si="56"/>
        <v>0</v>
      </c>
      <c r="H222" s="330"/>
      <c r="I222" s="586">
        <f t="shared" si="57"/>
        <v>0</v>
      </c>
      <c r="J222" s="347"/>
      <c r="K222" s="333"/>
      <c r="L222" s="475" t="str">
        <f t="shared" si="58"/>
        <v/>
      </c>
      <c r="M222" s="602">
        <f>IFERROR(ROUNDUP(K222/Datos_Avanzados!$C$113,0),0)</f>
        <v>0</v>
      </c>
      <c r="N222" s="455"/>
      <c r="O222" s="441" t="s">
        <v>12</v>
      </c>
      <c r="P222" s="455"/>
      <c r="Q222" s="474"/>
      <c r="R222" s="441" t="s">
        <v>12</v>
      </c>
      <c r="S222" s="441" t="s">
        <v>12</v>
      </c>
      <c r="T222" s="441" t="s">
        <v>12</v>
      </c>
      <c r="U222" s="474"/>
      <c r="V222" s="473">
        <f t="shared" si="59"/>
        <v>0</v>
      </c>
      <c r="W222" s="455"/>
      <c r="X222" s="441" t="s">
        <v>12</v>
      </c>
      <c r="Y222" s="474"/>
      <c r="Z222" s="466"/>
      <c r="AA222" s="466"/>
      <c r="AB222" s="466"/>
      <c r="AC222" s="579"/>
      <c r="AD222" s="582"/>
      <c r="AE222" s="582"/>
      <c r="AF222" s="582"/>
      <c r="AG222" s="582"/>
      <c r="AH222" s="605" t="str">
        <f t="shared" si="60"/>
        <v/>
      </c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T222" s="334">
        <f>IF(K222&gt;0,IF(Datos_Principales!$E$457=1,D222&amp;"-"&amp;F222,D222&amp;"-"&amp;E222&amp;"-"&amp;F222),0)</f>
        <v>0</v>
      </c>
      <c r="AU222" s="334">
        <f t="shared" si="61"/>
        <v>0</v>
      </c>
      <c r="AV222" s="334">
        <f t="shared" si="62"/>
        <v>0</v>
      </c>
      <c r="AW222" s="471">
        <f t="shared" si="63"/>
        <v>0</v>
      </c>
      <c r="AX222" s="471">
        <f t="shared" si="64"/>
        <v>0</v>
      </c>
      <c r="AY222" s="471">
        <f t="shared" si="65"/>
        <v>0</v>
      </c>
    </row>
    <row r="223" spans="1:51" s="334" customFormat="1" ht="20.100000000000001" customHeight="1" collapsed="1" x14ac:dyDescent="0.2">
      <c r="A223" s="324"/>
      <c r="B223" s="291">
        <f t="shared" ref="B223:C223" si="68">B222+1</f>
        <v>204</v>
      </c>
      <c r="C223" s="604">
        <f t="shared" si="68"/>
        <v>204</v>
      </c>
      <c r="D223" s="328" t="str">
        <f t="shared" si="53"/>
        <v>E1</v>
      </c>
      <c r="E223" s="327" t="str">
        <f t="shared" si="53"/>
        <v>P0</v>
      </c>
      <c r="F223" s="328" t="str">
        <f t="shared" si="53"/>
        <v>A</v>
      </c>
      <c r="G223" s="329">
        <f t="shared" si="56"/>
        <v>0</v>
      </c>
      <c r="H223" s="330"/>
      <c r="I223" s="586">
        <f t="shared" si="57"/>
        <v>0</v>
      </c>
      <c r="J223" s="347"/>
      <c r="K223" s="333"/>
      <c r="L223" s="475" t="str">
        <f t="shared" si="58"/>
        <v/>
      </c>
      <c r="M223" s="602">
        <f>IFERROR(ROUNDUP(K223/Datos_Avanzados!$C$113,0),0)</f>
        <v>0</v>
      </c>
      <c r="N223" s="455"/>
      <c r="O223" s="441" t="s">
        <v>12</v>
      </c>
      <c r="P223" s="455"/>
      <c r="Q223" s="474"/>
      <c r="R223" s="441" t="s">
        <v>12</v>
      </c>
      <c r="S223" s="441" t="s">
        <v>12</v>
      </c>
      <c r="T223" s="441" t="s">
        <v>12</v>
      </c>
      <c r="U223" s="474"/>
      <c r="V223" s="473">
        <f t="shared" si="59"/>
        <v>0</v>
      </c>
      <c r="W223" s="455"/>
      <c r="X223" s="441" t="s">
        <v>12</v>
      </c>
      <c r="Y223" s="474"/>
      <c r="Z223" s="466"/>
      <c r="AA223" s="466"/>
      <c r="AB223" s="466"/>
      <c r="AC223" s="579"/>
      <c r="AD223" s="582"/>
      <c r="AE223" s="582"/>
      <c r="AF223" s="582"/>
      <c r="AG223" s="582"/>
      <c r="AH223" s="605" t="str">
        <f t="shared" si="60"/>
        <v/>
      </c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T223" s="334">
        <f>IF(K223&gt;0,IF(Datos_Principales!$E$457=1,D223&amp;"-"&amp;F223,D223&amp;"-"&amp;E223&amp;"-"&amp;F223),0)</f>
        <v>0</v>
      </c>
      <c r="AU223" s="334">
        <f t="shared" si="61"/>
        <v>0</v>
      </c>
      <c r="AV223" s="334">
        <f t="shared" si="62"/>
        <v>0</v>
      </c>
      <c r="AW223" s="471">
        <f t="shared" si="63"/>
        <v>0</v>
      </c>
      <c r="AX223" s="471">
        <f t="shared" si="64"/>
        <v>0</v>
      </c>
      <c r="AY223" s="471">
        <f t="shared" si="65"/>
        <v>0</v>
      </c>
    </row>
    <row r="224" spans="1:51" s="334" customFormat="1" ht="20.100000000000001" customHeight="1" collapsed="1" x14ac:dyDescent="0.2">
      <c r="A224" s="324"/>
      <c r="B224" s="291">
        <f t="shared" ref="B224:C224" si="69">B223+1</f>
        <v>205</v>
      </c>
      <c r="C224" s="604">
        <f t="shared" si="69"/>
        <v>205</v>
      </c>
      <c r="D224" s="328" t="str">
        <f t="shared" si="53"/>
        <v>E1</v>
      </c>
      <c r="E224" s="327" t="str">
        <f t="shared" si="53"/>
        <v>P0</v>
      </c>
      <c r="F224" s="328" t="str">
        <f t="shared" si="53"/>
        <v>A</v>
      </c>
      <c r="G224" s="329">
        <f t="shared" si="56"/>
        <v>0</v>
      </c>
      <c r="H224" s="330"/>
      <c r="I224" s="586">
        <f t="shared" si="57"/>
        <v>0</v>
      </c>
      <c r="J224" s="347"/>
      <c r="K224" s="333"/>
      <c r="L224" s="475" t="str">
        <f t="shared" si="58"/>
        <v/>
      </c>
      <c r="M224" s="602">
        <f>IFERROR(ROUNDUP(K224/Datos_Avanzados!$C$113,0),0)</f>
        <v>0</v>
      </c>
      <c r="N224" s="455"/>
      <c r="O224" s="441" t="s">
        <v>12</v>
      </c>
      <c r="P224" s="455"/>
      <c r="Q224" s="474"/>
      <c r="R224" s="441" t="s">
        <v>12</v>
      </c>
      <c r="S224" s="441" t="s">
        <v>12</v>
      </c>
      <c r="T224" s="441" t="s">
        <v>12</v>
      </c>
      <c r="U224" s="474"/>
      <c r="V224" s="473">
        <f t="shared" si="59"/>
        <v>0</v>
      </c>
      <c r="W224" s="455"/>
      <c r="X224" s="441" t="s">
        <v>12</v>
      </c>
      <c r="Y224" s="474"/>
      <c r="Z224" s="466"/>
      <c r="AA224" s="466"/>
      <c r="AB224" s="466"/>
      <c r="AC224" s="579"/>
      <c r="AD224" s="582"/>
      <c r="AE224" s="582"/>
      <c r="AF224" s="582"/>
      <c r="AG224" s="582"/>
      <c r="AH224" s="605" t="str">
        <f t="shared" si="60"/>
        <v/>
      </c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T224" s="334">
        <f>IF(K224&gt;0,IF(Datos_Principales!$E$457=1,D224&amp;"-"&amp;F224,D224&amp;"-"&amp;E224&amp;"-"&amp;F224),0)</f>
        <v>0</v>
      </c>
      <c r="AU224" s="334">
        <f t="shared" si="61"/>
        <v>0</v>
      </c>
      <c r="AV224" s="334">
        <f t="shared" si="62"/>
        <v>0</v>
      </c>
      <c r="AW224" s="471">
        <f t="shared" si="63"/>
        <v>0</v>
      </c>
      <c r="AX224" s="471">
        <f t="shared" si="64"/>
        <v>0</v>
      </c>
      <c r="AY224" s="471">
        <f t="shared" si="65"/>
        <v>0</v>
      </c>
    </row>
    <row r="225" spans="1:51" s="334" customFormat="1" ht="20.100000000000001" customHeight="1" collapsed="1" x14ac:dyDescent="0.2">
      <c r="A225" s="324"/>
      <c r="B225" s="291">
        <f t="shared" ref="B225:C225" si="70">B224+1</f>
        <v>206</v>
      </c>
      <c r="C225" s="604">
        <f t="shared" si="70"/>
        <v>206</v>
      </c>
      <c r="D225" s="328" t="str">
        <f t="shared" si="53"/>
        <v>E1</v>
      </c>
      <c r="E225" s="327" t="str">
        <f t="shared" si="53"/>
        <v>P0</v>
      </c>
      <c r="F225" s="328" t="str">
        <f t="shared" si="53"/>
        <v>A</v>
      </c>
      <c r="G225" s="329">
        <f t="shared" si="56"/>
        <v>0</v>
      </c>
      <c r="H225" s="330"/>
      <c r="I225" s="586">
        <f t="shared" si="57"/>
        <v>0</v>
      </c>
      <c r="J225" s="347"/>
      <c r="K225" s="333"/>
      <c r="L225" s="475" t="str">
        <f t="shared" si="58"/>
        <v/>
      </c>
      <c r="M225" s="602">
        <f>IFERROR(ROUNDUP(K225/Datos_Avanzados!$C$113,0),0)</f>
        <v>0</v>
      </c>
      <c r="N225" s="455"/>
      <c r="O225" s="441" t="s">
        <v>12</v>
      </c>
      <c r="P225" s="455"/>
      <c r="Q225" s="474"/>
      <c r="R225" s="441" t="s">
        <v>12</v>
      </c>
      <c r="S225" s="441" t="s">
        <v>12</v>
      </c>
      <c r="T225" s="441" t="s">
        <v>12</v>
      </c>
      <c r="U225" s="474"/>
      <c r="V225" s="473">
        <f t="shared" si="59"/>
        <v>0</v>
      </c>
      <c r="W225" s="455"/>
      <c r="X225" s="441" t="s">
        <v>12</v>
      </c>
      <c r="Y225" s="474"/>
      <c r="Z225" s="466"/>
      <c r="AA225" s="466"/>
      <c r="AB225" s="466"/>
      <c r="AC225" s="579"/>
      <c r="AD225" s="582"/>
      <c r="AE225" s="582"/>
      <c r="AF225" s="582"/>
      <c r="AG225" s="582"/>
      <c r="AH225" s="605" t="str">
        <f t="shared" si="60"/>
        <v/>
      </c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T225" s="334">
        <f>IF(K225&gt;0,IF(Datos_Principales!$E$457=1,D225&amp;"-"&amp;F225,D225&amp;"-"&amp;E225&amp;"-"&amp;F225),0)</f>
        <v>0</v>
      </c>
      <c r="AU225" s="334">
        <f t="shared" si="61"/>
        <v>0</v>
      </c>
      <c r="AV225" s="334">
        <f t="shared" si="62"/>
        <v>0</v>
      </c>
      <c r="AW225" s="471">
        <f t="shared" si="63"/>
        <v>0</v>
      </c>
      <c r="AX225" s="471">
        <f t="shared" si="64"/>
        <v>0</v>
      </c>
      <c r="AY225" s="471">
        <f t="shared" si="65"/>
        <v>0</v>
      </c>
    </row>
    <row r="226" spans="1:51" s="334" customFormat="1" ht="20.100000000000001" customHeight="1" collapsed="1" x14ac:dyDescent="0.2">
      <c r="A226" s="324"/>
      <c r="B226" s="291">
        <f t="shared" ref="B226:C226" si="71">B225+1</f>
        <v>207</v>
      </c>
      <c r="C226" s="604">
        <f t="shared" si="71"/>
        <v>207</v>
      </c>
      <c r="D226" s="328" t="str">
        <f t="shared" si="53"/>
        <v>E1</v>
      </c>
      <c r="E226" s="327" t="str">
        <f t="shared" si="53"/>
        <v>P0</v>
      </c>
      <c r="F226" s="328" t="str">
        <f t="shared" si="53"/>
        <v>A</v>
      </c>
      <c r="G226" s="329">
        <f t="shared" si="56"/>
        <v>0</v>
      </c>
      <c r="H226" s="330"/>
      <c r="I226" s="586">
        <f t="shared" si="57"/>
        <v>0</v>
      </c>
      <c r="J226" s="347"/>
      <c r="K226" s="333"/>
      <c r="L226" s="475" t="str">
        <f t="shared" si="58"/>
        <v/>
      </c>
      <c r="M226" s="602">
        <f>IFERROR(ROUNDUP(K226/Datos_Avanzados!$C$113,0),0)</f>
        <v>0</v>
      </c>
      <c r="N226" s="455"/>
      <c r="O226" s="441" t="s">
        <v>12</v>
      </c>
      <c r="P226" s="455"/>
      <c r="Q226" s="474"/>
      <c r="R226" s="441" t="s">
        <v>12</v>
      </c>
      <c r="S226" s="441" t="s">
        <v>12</v>
      </c>
      <c r="T226" s="441" t="s">
        <v>12</v>
      </c>
      <c r="U226" s="474"/>
      <c r="V226" s="473">
        <f t="shared" si="59"/>
        <v>0</v>
      </c>
      <c r="W226" s="455"/>
      <c r="X226" s="441" t="s">
        <v>12</v>
      </c>
      <c r="Y226" s="474"/>
      <c r="Z226" s="466"/>
      <c r="AA226" s="466"/>
      <c r="AB226" s="466"/>
      <c r="AC226" s="579"/>
      <c r="AD226" s="582"/>
      <c r="AE226" s="582"/>
      <c r="AF226" s="582"/>
      <c r="AG226" s="582"/>
      <c r="AH226" s="605" t="str">
        <f t="shared" si="60"/>
        <v/>
      </c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T226" s="334">
        <f>IF(K226&gt;0,IF(Datos_Principales!$E$457=1,D226&amp;"-"&amp;F226,D226&amp;"-"&amp;E226&amp;"-"&amp;F226),0)</f>
        <v>0</v>
      </c>
      <c r="AU226" s="334">
        <f t="shared" si="61"/>
        <v>0</v>
      </c>
      <c r="AV226" s="334">
        <f t="shared" si="62"/>
        <v>0</v>
      </c>
      <c r="AW226" s="471">
        <f t="shared" si="63"/>
        <v>0</v>
      </c>
      <c r="AX226" s="471">
        <f t="shared" si="64"/>
        <v>0</v>
      </c>
      <c r="AY226" s="471">
        <f t="shared" si="65"/>
        <v>0</v>
      </c>
    </row>
    <row r="227" spans="1:51" s="334" customFormat="1" ht="20.100000000000001" customHeight="1" collapsed="1" x14ac:dyDescent="0.2">
      <c r="A227" s="324"/>
      <c r="B227" s="291">
        <f t="shared" ref="B227:C227" si="72">B226+1</f>
        <v>208</v>
      </c>
      <c r="C227" s="604">
        <f t="shared" si="72"/>
        <v>208</v>
      </c>
      <c r="D227" s="328" t="str">
        <f t="shared" si="53"/>
        <v>E1</v>
      </c>
      <c r="E227" s="327" t="str">
        <f t="shared" si="53"/>
        <v>P0</v>
      </c>
      <c r="F227" s="328" t="str">
        <f t="shared" si="53"/>
        <v>A</v>
      </c>
      <c r="G227" s="329">
        <f t="shared" si="56"/>
        <v>0</v>
      </c>
      <c r="H227" s="330"/>
      <c r="I227" s="586">
        <f t="shared" si="57"/>
        <v>0</v>
      </c>
      <c r="J227" s="347"/>
      <c r="K227" s="333"/>
      <c r="L227" s="475" t="str">
        <f t="shared" si="58"/>
        <v/>
      </c>
      <c r="M227" s="602">
        <f>IFERROR(ROUNDUP(K227/Datos_Avanzados!$C$113,0),0)</f>
        <v>0</v>
      </c>
      <c r="N227" s="455"/>
      <c r="O227" s="441" t="s">
        <v>12</v>
      </c>
      <c r="P227" s="455"/>
      <c r="Q227" s="474"/>
      <c r="R227" s="441" t="s">
        <v>12</v>
      </c>
      <c r="S227" s="441" t="s">
        <v>12</v>
      </c>
      <c r="T227" s="441" t="s">
        <v>12</v>
      </c>
      <c r="U227" s="474"/>
      <c r="V227" s="473">
        <f t="shared" si="59"/>
        <v>0</v>
      </c>
      <c r="W227" s="455"/>
      <c r="X227" s="441" t="s">
        <v>12</v>
      </c>
      <c r="Y227" s="474"/>
      <c r="Z227" s="466"/>
      <c r="AA227" s="466"/>
      <c r="AB227" s="466"/>
      <c r="AC227" s="579"/>
      <c r="AD227" s="582"/>
      <c r="AE227" s="582"/>
      <c r="AF227" s="582"/>
      <c r="AG227" s="582"/>
      <c r="AH227" s="605" t="str">
        <f t="shared" si="60"/>
        <v/>
      </c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T227" s="334">
        <f>IF(K227&gt;0,IF(Datos_Principales!$E$457=1,D227&amp;"-"&amp;F227,D227&amp;"-"&amp;E227&amp;"-"&amp;F227),0)</f>
        <v>0</v>
      </c>
      <c r="AU227" s="334">
        <f t="shared" si="61"/>
        <v>0</v>
      </c>
      <c r="AV227" s="334">
        <f t="shared" si="62"/>
        <v>0</v>
      </c>
      <c r="AW227" s="471">
        <f t="shared" si="63"/>
        <v>0</v>
      </c>
      <c r="AX227" s="471">
        <f t="shared" si="64"/>
        <v>0</v>
      </c>
      <c r="AY227" s="471">
        <f t="shared" si="65"/>
        <v>0</v>
      </c>
    </row>
    <row r="228" spans="1:51" s="334" customFormat="1" ht="20.100000000000001" customHeight="1" collapsed="1" x14ac:dyDescent="0.2">
      <c r="A228" s="324"/>
      <c r="B228" s="291">
        <f t="shared" ref="B228:C228" si="73">B227+1</f>
        <v>209</v>
      </c>
      <c r="C228" s="604">
        <f t="shared" si="73"/>
        <v>209</v>
      </c>
      <c r="D228" s="328" t="str">
        <f t="shared" si="53"/>
        <v>E1</v>
      </c>
      <c r="E228" s="327" t="str">
        <f t="shared" si="53"/>
        <v>P0</v>
      </c>
      <c r="F228" s="328" t="str">
        <f t="shared" si="53"/>
        <v>A</v>
      </c>
      <c r="G228" s="329">
        <f t="shared" si="56"/>
        <v>0</v>
      </c>
      <c r="H228" s="330"/>
      <c r="I228" s="586">
        <f t="shared" si="57"/>
        <v>0</v>
      </c>
      <c r="J228" s="347"/>
      <c r="K228" s="333"/>
      <c r="L228" s="475" t="str">
        <f t="shared" si="58"/>
        <v/>
      </c>
      <c r="M228" s="602">
        <f>IFERROR(ROUNDUP(K228/Datos_Avanzados!$C$113,0),0)</f>
        <v>0</v>
      </c>
      <c r="N228" s="455"/>
      <c r="O228" s="441" t="s">
        <v>12</v>
      </c>
      <c r="P228" s="455"/>
      <c r="Q228" s="474"/>
      <c r="R228" s="441" t="s">
        <v>12</v>
      </c>
      <c r="S228" s="441" t="s">
        <v>12</v>
      </c>
      <c r="T228" s="441" t="s">
        <v>12</v>
      </c>
      <c r="U228" s="474"/>
      <c r="V228" s="473">
        <f t="shared" si="59"/>
        <v>0</v>
      </c>
      <c r="W228" s="455"/>
      <c r="X228" s="441" t="s">
        <v>12</v>
      </c>
      <c r="Y228" s="474"/>
      <c r="Z228" s="466"/>
      <c r="AA228" s="466"/>
      <c r="AB228" s="466"/>
      <c r="AC228" s="579"/>
      <c r="AD228" s="582"/>
      <c r="AE228" s="582"/>
      <c r="AF228" s="582"/>
      <c r="AG228" s="582"/>
      <c r="AH228" s="605" t="str">
        <f t="shared" si="60"/>
        <v/>
      </c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T228" s="334">
        <f>IF(K228&gt;0,IF(Datos_Principales!$E$457=1,D228&amp;"-"&amp;F228,D228&amp;"-"&amp;E228&amp;"-"&amp;F228),0)</f>
        <v>0</v>
      </c>
      <c r="AU228" s="334">
        <f t="shared" si="61"/>
        <v>0</v>
      </c>
      <c r="AV228" s="334">
        <f t="shared" si="62"/>
        <v>0</v>
      </c>
      <c r="AW228" s="471">
        <f t="shared" si="63"/>
        <v>0</v>
      </c>
      <c r="AX228" s="471">
        <f t="shared" si="64"/>
        <v>0</v>
      </c>
      <c r="AY228" s="471">
        <f t="shared" si="65"/>
        <v>0</v>
      </c>
    </row>
    <row r="229" spans="1:51" s="334" customFormat="1" ht="20.100000000000001" customHeight="1" collapsed="1" x14ac:dyDescent="0.2">
      <c r="A229" s="324"/>
      <c r="B229" s="291">
        <f t="shared" ref="B229:C229" si="74">B228+1</f>
        <v>210</v>
      </c>
      <c r="C229" s="604">
        <f t="shared" si="74"/>
        <v>210</v>
      </c>
      <c r="D229" s="328" t="str">
        <f t="shared" si="53"/>
        <v>E1</v>
      </c>
      <c r="E229" s="327" t="str">
        <f t="shared" si="53"/>
        <v>P0</v>
      </c>
      <c r="F229" s="328" t="str">
        <f t="shared" si="53"/>
        <v>A</v>
      </c>
      <c r="G229" s="329">
        <f t="shared" si="56"/>
        <v>0</v>
      </c>
      <c r="H229" s="330"/>
      <c r="I229" s="586">
        <f t="shared" si="57"/>
        <v>0</v>
      </c>
      <c r="J229" s="347"/>
      <c r="K229" s="333"/>
      <c r="L229" s="475" t="str">
        <f t="shared" si="58"/>
        <v/>
      </c>
      <c r="M229" s="602">
        <f>IFERROR(ROUNDUP(K229/Datos_Avanzados!$C$113,0),0)</f>
        <v>0</v>
      </c>
      <c r="N229" s="455"/>
      <c r="O229" s="441" t="s">
        <v>12</v>
      </c>
      <c r="P229" s="455"/>
      <c r="Q229" s="474"/>
      <c r="R229" s="441" t="s">
        <v>12</v>
      </c>
      <c r="S229" s="441" t="s">
        <v>12</v>
      </c>
      <c r="T229" s="441" t="s">
        <v>12</v>
      </c>
      <c r="U229" s="474"/>
      <c r="V229" s="473">
        <f t="shared" si="59"/>
        <v>0</v>
      </c>
      <c r="W229" s="455"/>
      <c r="X229" s="441" t="s">
        <v>12</v>
      </c>
      <c r="Y229" s="474"/>
      <c r="Z229" s="466"/>
      <c r="AA229" s="466"/>
      <c r="AB229" s="466"/>
      <c r="AC229" s="579"/>
      <c r="AD229" s="582"/>
      <c r="AE229" s="582"/>
      <c r="AF229" s="582"/>
      <c r="AG229" s="582"/>
      <c r="AH229" s="605" t="str">
        <f t="shared" si="60"/>
        <v/>
      </c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T229" s="334">
        <f>IF(K229&gt;0,IF(Datos_Principales!$E$457=1,D229&amp;"-"&amp;F229,D229&amp;"-"&amp;E229&amp;"-"&amp;F229),0)</f>
        <v>0</v>
      </c>
      <c r="AU229" s="334">
        <f t="shared" si="61"/>
        <v>0</v>
      </c>
      <c r="AV229" s="334">
        <f t="shared" si="62"/>
        <v>0</v>
      </c>
      <c r="AW229" s="471">
        <f t="shared" si="63"/>
        <v>0</v>
      </c>
      <c r="AX229" s="471">
        <f t="shared" si="64"/>
        <v>0</v>
      </c>
      <c r="AY229" s="471">
        <f t="shared" si="65"/>
        <v>0</v>
      </c>
    </row>
    <row r="230" spans="1:51" s="334" customFormat="1" ht="20.100000000000001" customHeight="1" collapsed="1" x14ac:dyDescent="0.2">
      <c r="A230" s="324"/>
      <c r="B230" s="291">
        <f t="shared" ref="B230:C230" si="75">B229+1</f>
        <v>211</v>
      </c>
      <c r="C230" s="604">
        <f t="shared" si="75"/>
        <v>211</v>
      </c>
      <c r="D230" s="328" t="str">
        <f t="shared" ref="D230:F245" si="76">D229</f>
        <v>E1</v>
      </c>
      <c r="E230" s="327" t="str">
        <f t="shared" si="76"/>
        <v>P0</v>
      </c>
      <c r="F230" s="328" t="str">
        <f t="shared" si="76"/>
        <v>A</v>
      </c>
      <c r="G230" s="329">
        <f t="shared" si="56"/>
        <v>0</v>
      </c>
      <c r="H230" s="330"/>
      <c r="I230" s="586">
        <f t="shared" si="57"/>
        <v>0</v>
      </c>
      <c r="J230" s="347"/>
      <c r="K230" s="333"/>
      <c r="L230" s="475" t="str">
        <f t="shared" si="58"/>
        <v/>
      </c>
      <c r="M230" s="602">
        <f>IFERROR(ROUNDUP(K230/Datos_Avanzados!$C$113,0),0)</f>
        <v>0</v>
      </c>
      <c r="N230" s="455"/>
      <c r="O230" s="441" t="s">
        <v>12</v>
      </c>
      <c r="P230" s="455"/>
      <c r="Q230" s="474"/>
      <c r="R230" s="441" t="s">
        <v>12</v>
      </c>
      <c r="S230" s="441" t="s">
        <v>12</v>
      </c>
      <c r="T230" s="441" t="s">
        <v>12</v>
      </c>
      <c r="U230" s="474"/>
      <c r="V230" s="473">
        <f t="shared" si="59"/>
        <v>0</v>
      </c>
      <c r="W230" s="455"/>
      <c r="X230" s="441" t="s">
        <v>12</v>
      </c>
      <c r="Y230" s="474"/>
      <c r="Z230" s="466"/>
      <c r="AA230" s="466"/>
      <c r="AB230" s="466"/>
      <c r="AC230" s="579"/>
      <c r="AD230" s="582"/>
      <c r="AE230" s="582"/>
      <c r="AF230" s="582"/>
      <c r="AG230" s="582"/>
      <c r="AH230" s="605" t="str">
        <f t="shared" si="60"/>
        <v/>
      </c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T230" s="334">
        <f>IF(K230&gt;0,IF(Datos_Principales!$E$457=1,D230&amp;"-"&amp;F230,D230&amp;"-"&amp;E230&amp;"-"&amp;F230),0)</f>
        <v>0</v>
      </c>
      <c r="AU230" s="334">
        <f t="shared" si="61"/>
        <v>0</v>
      </c>
      <c r="AV230" s="334">
        <f t="shared" si="62"/>
        <v>0</v>
      </c>
      <c r="AW230" s="471">
        <f t="shared" si="63"/>
        <v>0</v>
      </c>
      <c r="AX230" s="471">
        <f t="shared" si="64"/>
        <v>0</v>
      </c>
      <c r="AY230" s="471">
        <f t="shared" si="65"/>
        <v>0</v>
      </c>
    </row>
    <row r="231" spans="1:51" s="334" customFormat="1" ht="20.100000000000001" customHeight="1" collapsed="1" x14ac:dyDescent="0.2">
      <c r="A231" s="324"/>
      <c r="B231" s="291">
        <f t="shared" ref="B231:C231" si="77">B230+1</f>
        <v>212</v>
      </c>
      <c r="C231" s="604">
        <f t="shared" si="77"/>
        <v>212</v>
      </c>
      <c r="D231" s="328" t="str">
        <f t="shared" si="76"/>
        <v>E1</v>
      </c>
      <c r="E231" s="327" t="str">
        <f t="shared" si="76"/>
        <v>P0</v>
      </c>
      <c r="F231" s="328" t="str">
        <f t="shared" si="76"/>
        <v>A</v>
      </c>
      <c r="G231" s="329">
        <f t="shared" si="56"/>
        <v>0</v>
      </c>
      <c r="H231" s="330"/>
      <c r="I231" s="586">
        <f t="shared" si="57"/>
        <v>0</v>
      </c>
      <c r="J231" s="347"/>
      <c r="K231" s="333"/>
      <c r="L231" s="475" t="str">
        <f t="shared" si="58"/>
        <v/>
      </c>
      <c r="M231" s="602">
        <f>IFERROR(ROUNDUP(K231/Datos_Avanzados!$C$113,0),0)</f>
        <v>0</v>
      </c>
      <c r="N231" s="455"/>
      <c r="O231" s="441" t="s">
        <v>12</v>
      </c>
      <c r="P231" s="455"/>
      <c r="Q231" s="474"/>
      <c r="R231" s="441" t="s">
        <v>12</v>
      </c>
      <c r="S231" s="441" t="s">
        <v>12</v>
      </c>
      <c r="T231" s="441" t="s">
        <v>12</v>
      </c>
      <c r="U231" s="474"/>
      <c r="V231" s="473">
        <f t="shared" si="59"/>
        <v>0</v>
      </c>
      <c r="W231" s="455"/>
      <c r="X231" s="441" t="s">
        <v>12</v>
      </c>
      <c r="Y231" s="474"/>
      <c r="Z231" s="466"/>
      <c r="AA231" s="466"/>
      <c r="AB231" s="466"/>
      <c r="AC231" s="579"/>
      <c r="AD231" s="582"/>
      <c r="AE231" s="582"/>
      <c r="AF231" s="582"/>
      <c r="AG231" s="582"/>
      <c r="AH231" s="605" t="str">
        <f t="shared" si="60"/>
        <v/>
      </c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T231" s="334">
        <f>IF(K231&gt;0,IF(Datos_Principales!$E$457=1,D231&amp;"-"&amp;F231,D231&amp;"-"&amp;E231&amp;"-"&amp;F231),0)</f>
        <v>0</v>
      </c>
      <c r="AU231" s="334">
        <f t="shared" si="61"/>
        <v>0</v>
      </c>
      <c r="AV231" s="334">
        <f t="shared" si="62"/>
        <v>0</v>
      </c>
      <c r="AW231" s="471">
        <f t="shared" si="63"/>
        <v>0</v>
      </c>
      <c r="AX231" s="471">
        <f t="shared" si="64"/>
        <v>0</v>
      </c>
      <c r="AY231" s="471">
        <f t="shared" si="65"/>
        <v>0</v>
      </c>
    </row>
    <row r="232" spans="1:51" s="334" customFormat="1" ht="20.100000000000001" customHeight="1" collapsed="1" x14ac:dyDescent="0.2">
      <c r="A232" s="324"/>
      <c r="B232" s="291">
        <f t="shared" ref="B232:C232" si="78">B231+1</f>
        <v>213</v>
      </c>
      <c r="C232" s="604">
        <f t="shared" si="78"/>
        <v>213</v>
      </c>
      <c r="D232" s="328" t="str">
        <f t="shared" si="76"/>
        <v>E1</v>
      </c>
      <c r="E232" s="327" t="str">
        <f t="shared" si="76"/>
        <v>P0</v>
      </c>
      <c r="F232" s="328" t="str">
        <f t="shared" si="76"/>
        <v>A</v>
      </c>
      <c r="G232" s="329">
        <f t="shared" si="56"/>
        <v>0</v>
      </c>
      <c r="H232" s="330"/>
      <c r="I232" s="586">
        <f t="shared" si="57"/>
        <v>0</v>
      </c>
      <c r="J232" s="347"/>
      <c r="K232" s="333"/>
      <c r="L232" s="475" t="str">
        <f t="shared" si="58"/>
        <v/>
      </c>
      <c r="M232" s="602">
        <f>IFERROR(ROUNDUP(K232/Datos_Avanzados!$C$113,0),0)</f>
        <v>0</v>
      </c>
      <c r="N232" s="455"/>
      <c r="O232" s="441" t="s">
        <v>12</v>
      </c>
      <c r="P232" s="455"/>
      <c r="Q232" s="474"/>
      <c r="R232" s="441" t="s">
        <v>12</v>
      </c>
      <c r="S232" s="441" t="s">
        <v>12</v>
      </c>
      <c r="T232" s="441" t="s">
        <v>12</v>
      </c>
      <c r="U232" s="474"/>
      <c r="V232" s="473">
        <f t="shared" si="59"/>
        <v>0</v>
      </c>
      <c r="W232" s="455"/>
      <c r="X232" s="441" t="s">
        <v>12</v>
      </c>
      <c r="Y232" s="474"/>
      <c r="Z232" s="466"/>
      <c r="AA232" s="466"/>
      <c r="AB232" s="466"/>
      <c r="AC232" s="579"/>
      <c r="AD232" s="582"/>
      <c r="AE232" s="582"/>
      <c r="AF232" s="582"/>
      <c r="AG232" s="582"/>
      <c r="AH232" s="605" t="str">
        <f t="shared" si="60"/>
        <v/>
      </c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T232" s="334">
        <f>IF(K232&gt;0,IF(Datos_Principales!$E$457=1,D232&amp;"-"&amp;F232,D232&amp;"-"&amp;E232&amp;"-"&amp;F232),0)</f>
        <v>0</v>
      </c>
      <c r="AU232" s="334">
        <f t="shared" si="61"/>
        <v>0</v>
      </c>
      <c r="AV232" s="334">
        <f t="shared" si="62"/>
        <v>0</v>
      </c>
      <c r="AW232" s="471">
        <f t="shared" si="63"/>
        <v>0</v>
      </c>
      <c r="AX232" s="471">
        <f t="shared" si="64"/>
        <v>0</v>
      </c>
      <c r="AY232" s="471">
        <f t="shared" si="65"/>
        <v>0</v>
      </c>
    </row>
    <row r="233" spans="1:51" s="334" customFormat="1" ht="20.100000000000001" customHeight="1" collapsed="1" x14ac:dyDescent="0.2">
      <c r="A233" s="324"/>
      <c r="B233" s="291">
        <f t="shared" ref="B233:C233" si="79">B232+1</f>
        <v>214</v>
      </c>
      <c r="C233" s="604">
        <f t="shared" si="79"/>
        <v>214</v>
      </c>
      <c r="D233" s="328" t="str">
        <f t="shared" si="76"/>
        <v>E1</v>
      </c>
      <c r="E233" s="327" t="str">
        <f t="shared" si="76"/>
        <v>P0</v>
      </c>
      <c r="F233" s="328" t="str">
        <f t="shared" si="76"/>
        <v>A</v>
      </c>
      <c r="G233" s="329">
        <f t="shared" si="56"/>
        <v>0</v>
      </c>
      <c r="H233" s="330"/>
      <c r="I233" s="586">
        <f t="shared" si="57"/>
        <v>0</v>
      </c>
      <c r="J233" s="347"/>
      <c r="K233" s="333"/>
      <c r="L233" s="475" t="str">
        <f t="shared" si="58"/>
        <v/>
      </c>
      <c r="M233" s="602">
        <f>IFERROR(ROUNDUP(K233/Datos_Avanzados!$C$113,0),0)</f>
        <v>0</v>
      </c>
      <c r="N233" s="455"/>
      <c r="O233" s="441" t="s">
        <v>12</v>
      </c>
      <c r="P233" s="455"/>
      <c r="Q233" s="474"/>
      <c r="R233" s="441" t="s">
        <v>12</v>
      </c>
      <c r="S233" s="441" t="s">
        <v>12</v>
      </c>
      <c r="T233" s="441" t="s">
        <v>12</v>
      </c>
      <c r="U233" s="474"/>
      <c r="V233" s="473">
        <f t="shared" si="59"/>
        <v>0</v>
      </c>
      <c r="W233" s="455"/>
      <c r="X233" s="441" t="s">
        <v>12</v>
      </c>
      <c r="Y233" s="474"/>
      <c r="Z233" s="466"/>
      <c r="AA233" s="466"/>
      <c r="AB233" s="466"/>
      <c r="AC233" s="579"/>
      <c r="AD233" s="582"/>
      <c r="AE233" s="582"/>
      <c r="AF233" s="582"/>
      <c r="AG233" s="582"/>
      <c r="AH233" s="605" t="str">
        <f t="shared" si="60"/>
        <v/>
      </c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T233" s="334">
        <f>IF(K233&gt;0,IF(Datos_Principales!$E$457=1,D233&amp;"-"&amp;F233,D233&amp;"-"&amp;E233&amp;"-"&amp;F233),0)</f>
        <v>0</v>
      </c>
      <c r="AU233" s="334">
        <f t="shared" si="61"/>
        <v>0</v>
      </c>
      <c r="AV233" s="334">
        <f t="shared" si="62"/>
        <v>0</v>
      </c>
      <c r="AW233" s="471">
        <f t="shared" si="63"/>
        <v>0</v>
      </c>
      <c r="AX233" s="471">
        <f t="shared" si="64"/>
        <v>0</v>
      </c>
      <c r="AY233" s="471">
        <f t="shared" si="65"/>
        <v>0</v>
      </c>
    </row>
    <row r="234" spans="1:51" s="334" customFormat="1" ht="20.100000000000001" customHeight="1" collapsed="1" x14ac:dyDescent="0.2">
      <c r="A234" s="324"/>
      <c r="B234" s="291">
        <f t="shared" ref="B234:C234" si="80">B233+1</f>
        <v>215</v>
      </c>
      <c r="C234" s="604">
        <f t="shared" si="80"/>
        <v>215</v>
      </c>
      <c r="D234" s="328" t="str">
        <f t="shared" si="76"/>
        <v>E1</v>
      </c>
      <c r="E234" s="327" t="str">
        <f t="shared" si="76"/>
        <v>P0</v>
      </c>
      <c r="F234" s="328" t="str">
        <f t="shared" si="76"/>
        <v>A</v>
      </c>
      <c r="G234" s="329">
        <f t="shared" si="56"/>
        <v>0</v>
      </c>
      <c r="H234" s="330"/>
      <c r="I234" s="586">
        <f t="shared" si="57"/>
        <v>0</v>
      </c>
      <c r="J234" s="347"/>
      <c r="K234" s="333"/>
      <c r="L234" s="475" t="str">
        <f t="shared" si="58"/>
        <v/>
      </c>
      <c r="M234" s="602">
        <f>IFERROR(ROUNDUP(K234/Datos_Avanzados!$C$113,0),0)</f>
        <v>0</v>
      </c>
      <c r="N234" s="455"/>
      <c r="O234" s="441" t="s">
        <v>12</v>
      </c>
      <c r="P234" s="455"/>
      <c r="Q234" s="474"/>
      <c r="R234" s="441" t="s">
        <v>12</v>
      </c>
      <c r="S234" s="441" t="s">
        <v>12</v>
      </c>
      <c r="T234" s="441" t="s">
        <v>12</v>
      </c>
      <c r="U234" s="474"/>
      <c r="V234" s="473">
        <f t="shared" si="59"/>
        <v>0</v>
      </c>
      <c r="W234" s="455"/>
      <c r="X234" s="441" t="s">
        <v>12</v>
      </c>
      <c r="Y234" s="474"/>
      <c r="Z234" s="466"/>
      <c r="AA234" s="466"/>
      <c r="AB234" s="466"/>
      <c r="AC234" s="579"/>
      <c r="AD234" s="582"/>
      <c r="AE234" s="582"/>
      <c r="AF234" s="582"/>
      <c r="AG234" s="582"/>
      <c r="AH234" s="605" t="str">
        <f t="shared" si="60"/>
        <v/>
      </c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T234" s="334">
        <f>IF(K234&gt;0,IF(Datos_Principales!$E$457=1,D234&amp;"-"&amp;F234,D234&amp;"-"&amp;E234&amp;"-"&amp;F234),0)</f>
        <v>0</v>
      </c>
      <c r="AU234" s="334">
        <f t="shared" si="61"/>
        <v>0</v>
      </c>
      <c r="AV234" s="334">
        <f t="shared" si="62"/>
        <v>0</v>
      </c>
      <c r="AW234" s="471">
        <f t="shared" si="63"/>
        <v>0</v>
      </c>
      <c r="AX234" s="471">
        <f t="shared" si="64"/>
        <v>0</v>
      </c>
      <c r="AY234" s="471">
        <f t="shared" si="65"/>
        <v>0</v>
      </c>
    </row>
    <row r="235" spans="1:51" s="334" customFormat="1" ht="20.100000000000001" customHeight="1" collapsed="1" x14ac:dyDescent="0.2">
      <c r="A235" s="324"/>
      <c r="B235" s="291">
        <f t="shared" ref="B235:C235" si="81">B234+1</f>
        <v>216</v>
      </c>
      <c r="C235" s="604">
        <f t="shared" si="81"/>
        <v>216</v>
      </c>
      <c r="D235" s="328" t="str">
        <f t="shared" si="76"/>
        <v>E1</v>
      </c>
      <c r="E235" s="327" t="str">
        <f t="shared" si="76"/>
        <v>P0</v>
      </c>
      <c r="F235" s="328" t="str">
        <f t="shared" si="76"/>
        <v>A</v>
      </c>
      <c r="G235" s="329">
        <f t="shared" si="56"/>
        <v>0</v>
      </c>
      <c r="H235" s="330"/>
      <c r="I235" s="586">
        <f t="shared" si="57"/>
        <v>0</v>
      </c>
      <c r="J235" s="347"/>
      <c r="K235" s="333"/>
      <c r="L235" s="475" t="str">
        <f t="shared" si="58"/>
        <v/>
      </c>
      <c r="M235" s="602">
        <f>IFERROR(ROUNDUP(K235/Datos_Avanzados!$C$113,0),0)</f>
        <v>0</v>
      </c>
      <c r="N235" s="455"/>
      <c r="O235" s="441" t="s">
        <v>12</v>
      </c>
      <c r="P235" s="455"/>
      <c r="Q235" s="474"/>
      <c r="R235" s="441" t="s">
        <v>12</v>
      </c>
      <c r="S235" s="441" t="s">
        <v>12</v>
      </c>
      <c r="T235" s="441" t="s">
        <v>12</v>
      </c>
      <c r="U235" s="474"/>
      <c r="V235" s="473">
        <f t="shared" si="59"/>
        <v>0</v>
      </c>
      <c r="W235" s="455"/>
      <c r="X235" s="441" t="s">
        <v>12</v>
      </c>
      <c r="Y235" s="474"/>
      <c r="Z235" s="466"/>
      <c r="AA235" s="466"/>
      <c r="AB235" s="466"/>
      <c r="AC235" s="579"/>
      <c r="AD235" s="582"/>
      <c r="AE235" s="582"/>
      <c r="AF235" s="582"/>
      <c r="AG235" s="582"/>
      <c r="AH235" s="605" t="str">
        <f t="shared" si="60"/>
        <v/>
      </c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T235" s="334">
        <f>IF(K235&gt;0,IF(Datos_Principales!$E$457=1,D235&amp;"-"&amp;F235,D235&amp;"-"&amp;E235&amp;"-"&amp;F235),0)</f>
        <v>0</v>
      </c>
      <c r="AU235" s="334">
        <f t="shared" si="61"/>
        <v>0</v>
      </c>
      <c r="AV235" s="334">
        <f t="shared" si="62"/>
        <v>0</v>
      </c>
      <c r="AW235" s="471">
        <f t="shared" si="63"/>
        <v>0</v>
      </c>
      <c r="AX235" s="471">
        <f t="shared" si="64"/>
        <v>0</v>
      </c>
      <c r="AY235" s="471">
        <f t="shared" si="65"/>
        <v>0</v>
      </c>
    </row>
    <row r="236" spans="1:51" s="334" customFormat="1" ht="20.100000000000001" customHeight="1" collapsed="1" x14ac:dyDescent="0.2">
      <c r="A236" s="324"/>
      <c r="B236" s="291">
        <f t="shared" ref="B236:C236" si="82">B235+1</f>
        <v>217</v>
      </c>
      <c r="C236" s="604">
        <f t="shared" si="82"/>
        <v>217</v>
      </c>
      <c r="D236" s="328" t="str">
        <f t="shared" si="76"/>
        <v>E1</v>
      </c>
      <c r="E236" s="327" t="str">
        <f t="shared" si="76"/>
        <v>P0</v>
      </c>
      <c r="F236" s="328" t="str">
        <f t="shared" si="76"/>
        <v>A</v>
      </c>
      <c r="G236" s="329">
        <f t="shared" si="56"/>
        <v>0</v>
      </c>
      <c r="H236" s="330"/>
      <c r="I236" s="586">
        <f t="shared" si="57"/>
        <v>0</v>
      </c>
      <c r="J236" s="347"/>
      <c r="K236" s="333"/>
      <c r="L236" s="475" t="str">
        <f t="shared" si="58"/>
        <v/>
      </c>
      <c r="M236" s="602">
        <f>IFERROR(ROUNDUP(K236/Datos_Avanzados!$C$113,0),0)</f>
        <v>0</v>
      </c>
      <c r="N236" s="455"/>
      <c r="O236" s="441" t="s">
        <v>12</v>
      </c>
      <c r="P236" s="455"/>
      <c r="Q236" s="474"/>
      <c r="R236" s="441" t="s">
        <v>12</v>
      </c>
      <c r="S236" s="441" t="s">
        <v>12</v>
      </c>
      <c r="T236" s="441" t="s">
        <v>12</v>
      </c>
      <c r="U236" s="474"/>
      <c r="V236" s="473">
        <f t="shared" si="59"/>
        <v>0</v>
      </c>
      <c r="W236" s="455"/>
      <c r="X236" s="441" t="s">
        <v>12</v>
      </c>
      <c r="Y236" s="474"/>
      <c r="Z236" s="466"/>
      <c r="AA236" s="466"/>
      <c r="AB236" s="466"/>
      <c r="AC236" s="579"/>
      <c r="AD236" s="582"/>
      <c r="AE236" s="582"/>
      <c r="AF236" s="582"/>
      <c r="AG236" s="582"/>
      <c r="AH236" s="605" t="str">
        <f t="shared" si="60"/>
        <v/>
      </c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T236" s="334">
        <f>IF(K236&gt;0,IF(Datos_Principales!$E$457=1,D236&amp;"-"&amp;F236,D236&amp;"-"&amp;E236&amp;"-"&amp;F236),0)</f>
        <v>0</v>
      </c>
      <c r="AU236" s="334">
        <f t="shared" si="61"/>
        <v>0</v>
      </c>
      <c r="AV236" s="334">
        <f t="shared" si="62"/>
        <v>0</v>
      </c>
      <c r="AW236" s="471">
        <f t="shared" si="63"/>
        <v>0</v>
      </c>
      <c r="AX236" s="471">
        <f t="shared" si="64"/>
        <v>0</v>
      </c>
      <c r="AY236" s="471">
        <f t="shared" si="65"/>
        <v>0</v>
      </c>
    </row>
    <row r="237" spans="1:51" s="334" customFormat="1" ht="20.100000000000001" customHeight="1" collapsed="1" x14ac:dyDescent="0.2">
      <c r="A237" s="324"/>
      <c r="B237" s="291">
        <f t="shared" ref="B237:C237" si="83">B236+1</f>
        <v>218</v>
      </c>
      <c r="C237" s="604">
        <f t="shared" si="83"/>
        <v>218</v>
      </c>
      <c r="D237" s="328" t="str">
        <f t="shared" si="76"/>
        <v>E1</v>
      </c>
      <c r="E237" s="327" t="str">
        <f t="shared" si="76"/>
        <v>P0</v>
      </c>
      <c r="F237" s="328" t="str">
        <f t="shared" si="76"/>
        <v>A</v>
      </c>
      <c r="G237" s="329">
        <f t="shared" si="56"/>
        <v>0</v>
      </c>
      <c r="H237" s="330"/>
      <c r="I237" s="586">
        <f t="shared" si="57"/>
        <v>0</v>
      </c>
      <c r="J237" s="347"/>
      <c r="K237" s="333"/>
      <c r="L237" s="475" t="str">
        <f t="shared" si="58"/>
        <v/>
      </c>
      <c r="M237" s="602">
        <f>IFERROR(ROUNDUP(K237/Datos_Avanzados!$C$113,0),0)</f>
        <v>0</v>
      </c>
      <c r="N237" s="455"/>
      <c r="O237" s="441" t="s">
        <v>12</v>
      </c>
      <c r="P237" s="455"/>
      <c r="Q237" s="474"/>
      <c r="R237" s="441" t="s">
        <v>12</v>
      </c>
      <c r="S237" s="441" t="s">
        <v>12</v>
      </c>
      <c r="T237" s="441" t="s">
        <v>12</v>
      </c>
      <c r="U237" s="474"/>
      <c r="V237" s="473">
        <f t="shared" si="59"/>
        <v>0</v>
      </c>
      <c r="W237" s="455"/>
      <c r="X237" s="441" t="s">
        <v>12</v>
      </c>
      <c r="Y237" s="474"/>
      <c r="Z237" s="466"/>
      <c r="AA237" s="466"/>
      <c r="AB237" s="466"/>
      <c r="AC237" s="579"/>
      <c r="AD237" s="582"/>
      <c r="AE237" s="582"/>
      <c r="AF237" s="582"/>
      <c r="AG237" s="582"/>
      <c r="AH237" s="605" t="str">
        <f t="shared" si="60"/>
        <v/>
      </c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T237" s="334">
        <f>IF(K237&gt;0,IF(Datos_Principales!$E$457=1,D237&amp;"-"&amp;F237,D237&amp;"-"&amp;E237&amp;"-"&amp;F237),0)</f>
        <v>0</v>
      </c>
      <c r="AU237" s="334">
        <f t="shared" si="61"/>
        <v>0</v>
      </c>
      <c r="AV237" s="334">
        <f t="shared" si="62"/>
        <v>0</v>
      </c>
      <c r="AW237" s="471">
        <f t="shared" si="63"/>
        <v>0</v>
      </c>
      <c r="AX237" s="471">
        <f t="shared" si="64"/>
        <v>0</v>
      </c>
      <c r="AY237" s="471">
        <f t="shared" si="65"/>
        <v>0</v>
      </c>
    </row>
    <row r="238" spans="1:51" s="334" customFormat="1" ht="20.100000000000001" customHeight="1" collapsed="1" x14ac:dyDescent="0.2">
      <c r="A238" s="324"/>
      <c r="B238" s="291">
        <f t="shared" ref="B238:C238" si="84">B237+1</f>
        <v>219</v>
      </c>
      <c r="C238" s="604">
        <f t="shared" si="84"/>
        <v>219</v>
      </c>
      <c r="D238" s="328" t="str">
        <f t="shared" si="76"/>
        <v>E1</v>
      </c>
      <c r="E238" s="327" t="str">
        <f t="shared" si="76"/>
        <v>P0</v>
      </c>
      <c r="F238" s="328" t="str">
        <f t="shared" si="76"/>
        <v>A</v>
      </c>
      <c r="G238" s="329">
        <f t="shared" si="56"/>
        <v>0</v>
      </c>
      <c r="H238" s="330"/>
      <c r="I238" s="586">
        <f t="shared" si="57"/>
        <v>0</v>
      </c>
      <c r="J238" s="347"/>
      <c r="K238" s="333"/>
      <c r="L238" s="475" t="str">
        <f t="shared" si="58"/>
        <v/>
      </c>
      <c r="M238" s="602">
        <f>IFERROR(ROUNDUP(K238/Datos_Avanzados!$C$113,0),0)</f>
        <v>0</v>
      </c>
      <c r="N238" s="455"/>
      <c r="O238" s="441" t="s">
        <v>12</v>
      </c>
      <c r="P238" s="455"/>
      <c r="Q238" s="474"/>
      <c r="R238" s="441" t="s">
        <v>12</v>
      </c>
      <c r="S238" s="441" t="s">
        <v>12</v>
      </c>
      <c r="T238" s="441" t="s">
        <v>12</v>
      </c>
      <c r="U238" s="474"/>
      <c r="V238" s="473">
        <f t="shared" si="59"/>
        <v>0</v>
      </c>
      <c r="W238" s="455"/>
      <c r="X238" s="441" t="s">
        <v>12</v>
      </c>
      <c r="Y238" s="474"/>
      <c r="Z238" s="466"/>
      <c r="AA238" s="466"/>
      <c r="AB238" s="466"/>
      <c r="AC238" s="579"/>
      <c r="AD238" s="582"/>
      <c r="AE238" s="582"/>
      <c r="AF238" s="582"/>
      <c r="AG238" s="582"/>
      <c r="AH238" s="605" t="str">
        <f t="shared" si="60"/>
        <v/>
      </c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T238" s="334">
        <f>IF(K238&gt;0,IF(Datos_Principales!$E$457=1,D238&amp;"-"&amp;F238,D238&amp;"-"&amp;E238&amp;"-"&amp;F238),0)</f>
        <v>0</v>
      </c>
      <c r="AU238" s="334">
        <f t="shared" si="61"/>
        <v>0</v>
      </c>
      <c r="AV238" s="334">
        <f t="shared" si="62"/>
        <v>0</v>
      </c>
      <c r="AW238" s="471">
        <f t="shared" si="63"/>
        <v>0</v>
      </c>
      <c r="AX238" s="471">
        <f t="shared" si="64"/>
        <v>0</v>
      </c>
      <c r="AY238" s="471">
        <f t="shared" si="65"/>
        <v>0</v>
      </c>
    </row>
    <row r="239" spans="1:51" s="334" customFormat="1" ht="20.100000000000001" customHeight="1" collapsed="1" x14ac:dyDescent="0.2">
      <c r="A239" s="324"/>
      <c r="B239" s="291">
        <f t="shared" ref="B239:C239" si="85">B238+1</f>
        <v>220</v>
      </c>
      <c r="C239" s="604">
        <f t="shared" si="85"/>
        <v>220</v>
      </c>
      <c r="D239" s="328" t="str">
        <f t="shared" si="76"/>
        <v>E1</v>
      </c>
      <c r="E239" s="327" t="str">
        <f t="shared" si="76"/>
        <v>P0</v>
      </c>
      <c r="F239" s="328" t="str">
        <f t="shared" si="76"/>
        <v>A</v>
      </c>
      <c r="G239" s="329">
        <f t="shared" si="56"/>
        <v>0</v>
      </c>
      <c r="H239" s="330"/>
      <c r="I239" s="586">
        <f t="shared" si="57"/>
        <v>0</v>
      </c>
      <c r="J239" s="347"/>
      <c r="K239" s="333"/>
      <c r="L239" s="475" t="str">
        <f t="shared" si="58"/>
        <v/>
      </c>
      <c r="M239" s="602">
        <f>IFERROR(ROUNDUP(K239/Datos_Avanzados!$C$113,0),0)</f>
        <v>0</v>
      </c>
      <c r="N239" s="455"/>
      <c r="O239" s="441" t="s">
        <v>12</v>
      </c>
      <c r="P239" s="455"/>
      <c r="Q239" s="474"/>
      <c r="R239" s="441" t="s">
        <v>12</v>
      </c>
      <c r="S239" s="441" t="s">
        <v>12</v>
      </c>
      <c r="T239" s="441" t="s">
        <v>12</v>
      </c>
      <c r="U239" s="474"/>
      <c r="V239" s="473">
        <f t="shared" si="59"/>
        <v>0</v>
      </c>
      <c r="W239" s="455"/>
      <c r="X239" s="441" t="s">
        <v>12</v>
      </c>
      <c r="Y239" s="474"/>
      <c r="Z239" s="466"/>
      <c r="AA239" s="466"/>
      <c r="AB239" s="466"/>
      <c r="AC239" s="579"/>
      <c r="AD239" s="582"/>
      <c r="AE239" s="582"/>
      <c r="AF239" s="582"/>
      <c r="AG239" s="582"/>
      <c r="AH239" s="605" t="str">
        <f t="shared" si="60"/>
        <v/>
      </c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T239" s="334">
        <f>IF(K239&gt;0,IF(Datos_Principales!$E$457=1,D239&amp;"-"&amp;F239,D239&amp;"-"&amp;E239&amp;"-"&amp;F239),0)</f>
        <v>0</v>
      </c>
      <c r="AU239" s="334">
        <f t="shared" si="61"/>
        <v>0</v>
      </c>
      <c r="AV239" s="334">
        <f t="shared" si="62"/>
        <v>0</v>
      </c>
      <c r="AW239" s="471">
        <f t="shared" si="63"/>
        <v>0</v>
      </c>
      <c r="AX239" s="471">
        <f t="shared" si="64"/>
        <v>0</v>
      </c>
      <c r="AY239" s="471">
        <f t="shared" si="65"/>
        <v>0</v>
      </c>
    </row>
    <row r="240" spans="1:51" s="334" customFormat="1" ht="20.100000000000001" customHeight="1" collapsed="1" x14ac:dyDescent="0.2">
      <c r="A240" s="324"/>
      <c r="B240" s="291">
        <f t="shared" ref="B240:C240" si="86">B239+1</f>
        <v>221</v>
      </c>
      <c r="C240" s="604">
        <f t="shared" si="86"/>
        <v>221</v>
      </c>
      <c r="D240" s="328" t="str">
        <f t="shared" si="76"/>
        <v>E1</v>
      </c>
      <c r="E240" s="327" t="str">
        <f t="shared" si="76"/>
        <v>P0</v>
      </c>
      <c r="F240" s="328" t="str">
        <f t="shared" si="76"/>
        <v>A</v>
      </c>
      <c r="G240" s="329">
        <f t="shared" si="56"/>
        <v>0</v>
      </c>
      <c r="H240" s="330"/>
      <c r="I240" s="586">
        <f t="shared" si="57"/>
        <v>0</v>
      </c>
      <c r="J240" s="347"/>
      <c r="K240" s="333"/>
      <c r="L240" s="475" t="str">
        <f t="shared" si="58"/>
        <v/>
      </c>
      <c r="M240" s="602">
        <f>IFERROR(ROUNDUP(K240/Datos_Avanzados!$C$113,0),0)</f>
        <v>0</v>
      </c>
      <c r="N240" s="455"/>
      <c r="O240" s="441" t="s">
        <v>12</v>
      </c>
      <c r="P240" s="455"/>
      <c r="Q240" s="474"/>
      <c r="R240" s="441" t="s">
        <v>12</v>
      </c>
      <c r="S240" s="441" t="s">
        <v>12</v>
      </c>
      <c r="T240" s="441" t="s">
        <v>12</v>
      </c>
      <c r="U240" s="474"/>
      <c r="V240" s="473">
        <f t="shared" si="59"/>
        <v>0</v>
      </c>
      <c r="W240" s="455"/>
      <c r="X240" s="441" t="s">
        <v>12</v>
      </c>
      <c r="Y240" s="474"/>
      <c r="Z240" s="466"/>
      <c r="AA240" s="466"/>
      <c r="AB240" s="466"/>
      <c r="AC240" s="579"/>
      <c r="AD240" s="582"/>
      <c r="AE240" s="582"/>
      <c r="AF240" s="582"/>
      <c r="AG240" s="582"/>
      <c r="AH240" s="605" t="str">
        <f t="shared" si="60"/>
        <v/>
      </c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T240" s="334">
        <f>IF(K240&gt;0,IF(Datos_Principales!$E$457=1,D240&amp;"-"&amp;F240,D240&amp;"-"&amp;E240&amp;"-"&amp;F240),0)</f>
        <v>0</v>
      </c>
      <c r="AU240" s="334">
        <f t="shared" si="61"/>
        <v>0</v>
      </c>
      <c r="AV240" s="334">
        <f t="shared" si="62"/>
        <v>0</v>
      </c>
      <c r="AW240" s="471">
        <f t="shared" si="63"/>
        <v>0</v>
      </c>
      <c r="AX240" s="471">
        <f t="shared" si="64"/>
        <v>0</v>
      </c>
      <c r="AY240" s="471">
        <f t="shared" si="65"/>
        <v>0</v>
      </c>
    </row>
    <row r="241" spans="1:51" s="334" customFormat="1" ht="20.100000000000001" customHeight="1" collapsed="1" x14ac:dyDescent="0.2">
      <c r="A241" s="324"/>
      <c r="B241" s="291">
        <f t="shared" ref="B241:C241" si="87">B240+1</f>
        <v>222</v>
      </c>
      <c r="C241" s="604">
        <f t="shared" si="87"/>
        <v>222</v>
      </c>
      <c r="D241" s="328" t="str">
        <f t="shared" si="76"/>
        <v>E1</v>
      </c>
      <c r="E241" s="327" t="str">
        <f t="shared" si="76"/>
        <v>P0</v>
      </c>
      <c r="F241" s="328" t="str">
        <f t="shared" si="76"/>
        <v>A</v>
      </c>
      <c r="G241" s="329">
        <f t="shared" si="56"/>
        <v>0</v>
      </c>
      <c r="H241" s="330"/>
      <c r="I241" s="586">
        <f t="shared" si="57"/>
        <v>0</v>
      </c>
      <c r="J241" s="347"/>
      <c r="K241" s="333"/>
      <c r="L241" s="475" t="str">
        <f t="shared" si="58"/>
        <v/>
      </c>
      <c r="M241" s="602">
        <f>IFERROR(ROUNDUP(K241/Datos_Avanzados!$C$113,0),0)</f>
        <v>0</v>
      </c>
      <c r="N241" s="455"/>
      <c r="O241" s="441" t="s">
        <v>12</v>
      </c>
      <c r="P241" s="455"/>
      <c r="Q241" s="474"/>
      <c r="R241" s="441" t="s">
        <v>12</v>
      </c>
      <c r="S241" s="441" t="s">
        <v>12</v>
      </c>
      <c r="T241" s="441" t="s">
        <v>12</v>
      </c>
      <c r="U241" s="474"/>
      <c r="V241" s="473">
        <f t="shared" si="59"/>
        <v>0</v>
      </c>
      <c r="W241" s="455"/>
      <c r="X241" s="441" t="s">
        <v>12</v>
      </c>
      <c r="Y241" s="474"/>
      <c r="Z241" s="466"/>
      <c r="AA241" s="466"/>
      <c r="AB241" s="466"/>
      <c r="AC241" s="579"/>
      <c r="AD241" s="582"/>
      <c r="AE241" s="582"/>
      <c r="AF241" s="582"/>
      <c r="AG241" s="582"/>
      <c r="AH241" s="605" t="str">
        <f t="shared" si="60"/>
        <v/>
      </c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T241" s="334">
        <f>IF(K241&gt;0,IF(Datos_Principales!$E$457=1,D241&amp;"-"&amp;F241,D241&amp;"-"&amp;E241&amp;"-"&amp;F241),0)</f>
        <v>0</v>
      </c>
      <c r="AU241" s="334">
        <f t="shared" si="61"/>
        <v>0</v>
      </c>
      <c r="AV241" s="334">
        <f t="shared" si="62"/>
        <v>0</v>
      </c>
      <c r="AW241" s="471">
        <f t="shared" si="63"/>
        <v>0</v>
      </c>
      <c r="AX241" s="471">
        <f t="shared" si="64"/>
        <v>0</v>
      </c>
      <c r="AY241" s="471">
        <f t="shared" si="65"/>
        <v>0</v>
      </c>
    </row>
    <row r="242" spans="1:51" s="334" customFormat="1" ht="20.100000000000001" customHeight="1" collapsed="1" x14ac:dyDescent="0.2">
      <c r="A242" s="324"/>
      <c r="B242" s="291">
        <f t="shared" ref="B242:C242" si="88">B241+1</f>
        <v>223</v>
      </c>
      <c r="C242" s="604">
        <f t="shared" si="88"/>
        <v>223</v>
      </c>
      <c r="D242" s="328" t="str">
        <f t="shared" si="76"/>
        <v>E1</v>
      </c>
      <c r="E242" s="327" t="str">
        <f t="shared" si="76"/>
        <v>P0</v>
      </c>
      <c r="F242" s="328" t="str">
        <f t="shared" si="76"/>
        <v>A</v>
      </c>
      <c r="G242" s="329">
        <f t="shared" si="56"/>
        <v>0</v>
      </c>
      <c r="H242" s="330"/>
      <c r="I242" s="586">
        <f t="shared" si="57"/>
        <v>0</v>
      </c>
      <c r="J242" s="347"/>
      <c r="K242" s="333"/>
      <c r="L242" s="475" t="str">
        <f t="shared" si="58"/>
        <v/>
      </c>
      <c r="M242" s="602">
        <f>IFERROR(ROUNDUP(K242/Datos_Avanzados!$C$113,0),0)</f>
        <v>0</v>
      </c>
      <c r="N242" s="455"/>
      <c r="O242" s="441" t="s">
        <v>12</v>
      </c>
      <c r="P242" s="455"/>
      <c r="Q242" s="474"/>
      <c r="R242" s="441" t="s">
        <v>12</v>
      </c>
      <c r="S242" s="441" t="s">
        <v>12</v>
      </c>
      <c r="T242" s="441" t="s">
        <v>12</v>
      </c>
      <c r="U242" s="474"/>
      <c r="V242" s="473">
        <f t="shared" si="59"/>
        <v>0</v>
      </c>
      <c r="W242" s="455"/>
      <c r="X242" s="441" t="s">
        <v>12</v>
      </c>
      <c r="Y242" s="474"/>
      <c r="Z242" s="466"/>
      <c r="AA242" s="466"/>
      <c r="AB242" s="466"/>
      <c r="AC242" s="579"/>
      <c r="AD242" s="582"/>
      <c r="AE242" s="582"/>
      <c r="AF242" s="582"/>
      <c r="AG242" s="582"/>
      <c r="AH242" s="605" t="str">
        <f t="shared" si="60"/>
        <v/>
      </c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T242" s="334">
        <f>IF(K242&gt;0,IF(Datos_Principales!$E$457=1,D242&amp;"-"&amp;F242,D242&amp;"-"&amp;E242&amp;"-"&amp;F242),0)</f>
        <v>0</v>
      </c>
      <c r="AU242" s="334">
        <f t="shared" si="61"/>
        <v>0</v>
      </c>
      <c r="AV242" s="334">
        <f t="shared" si="62"/>
        <v>0</v>
      </c>
      <c r="AW242" s="471">
        <f t="shared" si="63"/>
        <v>0</v>
      </c>
      <c r="AX242" s="471">
        <f t="shared" si="64"/>
        <v>0</v>
      </c>
      <c r="AY242" s="471">
        <f t="shared" si="65"/>
        <v>0</v>
      </c>
    </row>
    <row r="243" spans="1:51" s="334" customFormat="1" ht="20.100000000000001" customHeight="1" collapsed="1" x14ac:dyDescent="0.2">
      <c r="A243" s="324"/>
      <c r="B243" s="291">
        <f t="shared" ref="B243:C243" si="89">B242+1</f>
        <v>224</v>
      </c>
      <c r="C243" s="604">
        <f t="shared" si="89"/>
        <v>224</v>
      </c>
      <c r="D243" s="328" t="str">
        <f t="shared" si="76"/>
        <v>E1</v>
      </c>
      <c r="E243" s="327" t="str">
        <f t="shared" si="76"/>
        <v>P0</v>
      </c>
      <c r="F243" s="328" t="str">
        <f t="shared" si="76"/>
        <v>A</v>
      </c>
      <c r="G243" s="329">
        <f t="shared" si="56"/>
        <v>0</v>
      </c>
      <c r="H243" s="330"/>
      <c r="I243" s="586">
        <f t="shared" si="57"/>
        <v>0</v>
      </c>
      <c r="J243" s="347"/>
      <c r="K243" s="333"/>
      <c r="L243" s="475" t="str">
        <f t="shared" si="58"/>
        <v/>
      </c>
      <c r="M243" s="602">
        <f>IFERROR(ROUNDUP(K243/Datos_Avanzados!$C$113,0),0)</f>
        <v>0</v>
      </c>
      <c r="N243" s="455"/>
      <c r="O243" s="441" t="s">
        <v>12</v>
      </c>
      <c r="P243" s="455"/>
      <c r="Q243" s="474"/>
      <c r="R243" s="441" t="s">
        <v>12</v>
      </c>
      <c r="S243" s="441" t="s">
        <v>12</v>
      </c>
      <c r="T243" s="441" t="s">
        <v>12</v>
      </c>
      <c r="U243" s="474"/>
      <c r="V243" s="473">
        <f t="shared" si="59"/>
        <v>0</v>
      </c>
      <c r="W243" s="455"/>
      <c r="X243" s="441" t="s">
        <v>12</v>
      </c>
      <c r="Y243" s="474"/>
      <c r="Z243" s="466"/>
      <c r="AA243" s="466"/>
      <c r="AB243" s="466"/>
      <c r="AC243" s="579"/>
      <c r="AD243" s="582"/>
      <c r="AE243" s="582"/>
      <c r="AF243" s="582"/>
      <c r="AG243" s="582"/>
      <c r="AH243" s="605" t="str">
        <f t="shared" si="60"/>
        <v/>
      </c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T243" s="334">
        <f>IF(K243&gt;0,IF(Datos_Principales!$E$457=1,D243&amp;"-"&amp;F243,D243&amp;"-"&amp;E243&amp;"-"&amp;F243),0)</f>
        <v>0</v>
      </c>
      <c r="AU243" s="334">
        <f t="shared" si="61"/>
        <v>0</v>
      </c>
      <c r="AV243" s="334">
        <f t="shared" si="62"/>
        <v>0</v>
      </c>
      <c r="AW243" s="471">
        <f t="shared" si="63"/>
        <v>0</v>
      </c>
      <c r="AX243" s="471">
        <f t="shared" si="64"/>
        <v>0</v>
      </c>
      <c r="AY243" s="471">
        <f t="shared" si="65"/>
        <v>0</v>
      </c>
    </row>
    <row r="244" spans="1:51" s="334" customFormat="1" ht="20.100000000000001" customHeight="1" collapsed="1" x14ac:dyDescent="0.2">
      <c r="A244" s="324"/>
      <c r="B244" s="291">
        <f t="shared" ref="B244:C244" si="90">B243+1</f>
        <v>225</v>
      </c>
      <c r="C244" s="604">
        <f t="shared" si="90"/>
        <v>225</v>
      </c>
      <c r="D244" s="328" t="str">
        <f t="shared" si="76"/>
        <v>E1</v>
      </c>
      <c r="E244" s="327" t="str">
        <f t="shared" si="76"/>
        <v>P0</v>
      </c>
      <c r="F244" s="328" t="str">
        <f t="shared" si="76"/>
        <v>A</v>
      </c>
      <c r="G244" s="329">
        <f t="shared" si="56"/>
        <v>0</v>
      </c>
      <c r="H244" s="330"/>
      <c r="I244" s="586">
        <f t="shared" si="57"/>
        <v>0</v>
      </c>
      <c r="J244" s="347"/>
      <c r="K244" s="333"/>
      <c r="L244" s="475" t="str">
        <f t="shared" si="58"/>
        <v/>
      </c>
      <c r="M244" s="602">
        <f>IFERROR(ROUNDUP(K244/Datos_Avanzados!$C$113,0),0)</f>
        <v>0</v>
      </c>
      <c r="N244" s="455"/>
      <c r="O244" s="441" t="s">
        <v>12</v>
      </c>
      <c r="P244" s="455"/>
      <c r="Q244" s="474"/>
      <c r="R244" s="441" t="s">
        <v>12</v>
      </c>
      <c r="S244" s="441" t="s">
        <v>12</v>
      </c>
      <c r="T244" s="441" t="s">
        <v>12</v>
      </c>
      <c r="U244" s="474"/>
      <c r="V244" s="473">
        <f t="shared" si="59"/>
        <v>0</v>
      </c>
      <c r="W244" s="455"/>
      <c r="X244" s="441" t="s">
        <v>12</v>
      </c>
      <c r="Y244" s="474"/>
      <c r="Z244" s="466"/>
      <c r="AA244" s="466"/>
      <c r="AB244" s="466"/>
      <c r="AC244" s="579"/>
      <c r="AD244" s="582"/>
      <c r="AE244" s="582"/>
      <c r="AF244" s="582"/>
      <c r="AG244" s="582"/>
      <c r="AH244" s="605" t="str">
        <f t="shared" si="60"/>
        <v/>
      </c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T244" s="334">
        <f>IF(K244&gt;0,IF(Datos_Principales!$E$457=1,D244&amp;"-"&amp;F244,D244&amp;"-"&amp;E244&amp;"-"&amp;F244),0)</f>
        <v>0</v>
      </c>
      <c r="AU244" s="334">
        <f t="shared" si="61"/>
        <v>0</v>
      </c>
      <c r="AV244" s="334">
        <f t="shared" si="62"/>
        <v>0</v>
      </c>
      <c r="AW244" s="471">
        <f t="shared" si="63"/>
        <v>0</v>
      </c>
      <c r="AX244" s="471">
        <f t="shared" si="64"/>
        <v>0</v>
      </c>
      <c r="AY244" s="471">
        <f t="shared" si="65"/>
        <v>0</v>
      </c>
    </row>
    <row r="245" spans="1:51" s="334" customFormat="1" ht="20.100000000000001" customHeight="1" collapsed="1" x14ac:dyDescent="0.2">
      <c r="A245" s="324"/>
      <c r="B245" s="291">
        <f t="shared" ref="B245:C245" si="91">B244+1</f>
        <v>226</v>
      </c>
      <c r="C245" s="604">
        <f t="shared" si="91"/>
        <v>226</v>
      </c>
      <c r="D245" s="328" t="str">
        <f t="shared" si="76"/>
        <v>E1</v>
      </c>
      <c r="E245" s="327" t="str">
        <f t="shared" si="76"/>
        <v>P0</v>
      </c>
      <c r="F245" s="328" t="str">
        <f t="shared" si="76"/>
        <v>A</v>
      </c>
      <c r="G245" s="329">
        <f t="shared" si="56"/>
        <v>0</v>
      </c>
      <c r="H245" s="330"/>
      <c r="I245" s="586">
        <f t="shared" si="57"/>
        <v>0</v>
      </c>
      <c r="J245" s="347"/>
      <c r="K245" s="333"/>
      <c r="L245" s="475" t="str">
        <f t="shared" si="58"/>
        <v/>
      </c>
      <c r="M245" s="602">
        <f>IFERROR(ROUNDUP(K245/Datos_Avanzados!$C$113,0),0)</f>
        <v>0</v>
      </c>
      <c r="N245" s="455"/>
      <c r="O245" s="441" t="s">
        <v>12</v>
      </c>
      <c r="P245" s="455"/>
      <c r="Q245" s="474"/>
      <c r="R245" s="441" t="s">
        <v>12</v>
      </c>
      <c r="S245" s="441" t="s">
        <v>12</v>
      </c>
      <c r="T245" s="441" t="s">
        <v>12</v>
      </c>
      <c r="U245" s="474"/>
      <c r="V245" s="473">
        <f t="shared" si="59"/>
        <v>0</v>
      </c>
      <c r="W245" s="455"/>
      <c r="X245" s="441" t="s">
        <v>12</v>
      </c>
      <c r="Y245" s="474"/>
      <c r="Z245" s="466"/>
      <c r="AA245" s="466"/>
      <c r="AB245" s="466"/>
      <c r="AC245" s="579"/>
      <c r="AD245" s="582"/>
      <c r="AE245" s="582"/>
      <c r="AF245" s="582"/>
      <c r="AG245" s="582"/>
      <c r="AH245" s="605" t="str">
        <f t="shared" si="60"/>
        <v/>
      </c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T245" s="334">
        <f>IF(K245&gt;0,IF(Datos_Principales!$E$457=1,D245&amp;"-"&amp;F245,D245&amp;"-"&amp;E245&amp;"-"&amp;F245),0)</f>
        <v>0</v>
      </c>
      <c r="AU245" s="334">
        <f t="shared" si="61"/>
        <v>0</v>
      </c>
      <c r="AV245" s="334">
        <f t="shared" si="62"/>
        <v>0</v>
      </c>
      <c r="AW245" s="471">
        <f t="shared" si="63"/>
        <v>0</v>
      </c>
      <c r="AX245" s="471">
        <f t="shared" si="64"/>
        <v>0</v>
      </c>
      <c r="AY245" s="471">
        <f t="shared" si="65"/>
        <v>0</v>
      </c>
    </row>
    <row r="246" spans="1:51" s="334" customFormat="1" ht="20.100000000000001" customHeight="1" collapsed="1" x14ac:dyDescent="0.2">
      <c r="A246" s="324"/>
      <c r="B246" s="291">
        <f t="shared" ref="B246:C246" si="92">B245+1</f>
        <v>227</v>
      </c>
      <c r="C246" s="604">
        <f t="shared" si="92"/>
        <v>227</v>
      </c>
      <c r="D246" s="328" t="str">
        <f t="shared" ref="D246:F261" si="93">D245</f>
        <v>E1</v>
      </c>
      <c r="E246" s="327" t="str">
        <f t="shared" si="93"/>
        <v>P0</v>
      </c>
      <c r="F246" s="328" t="str">
        <f t="shared" si="93"/>
        <v>A</v>
      </c>
      <c r="G246" s="329">
        <f t="shared" si="56"/>
        <v>0</v>
      </c>
      <c r="H246" s="330"/>
      <c r="I246" s="586">
        <f t="shared" si="57"/>
        <v>0</v>
      </c>
      <c r="J246" s="347"/>
      <c r="K246" s="333"/>
      <c r="L246" s="475" t="str">
        <f t="shared" si="58"/>
        <v/>
      </c>
      <c r="M246" s="602">
        <f>IFERROR(ROUNDUP(K246/Datos_Avanzados!$C$113,0),0)</f>
        <v>0</v>
      </c>
      <c r="N246" s="455"/>
      <c r="O246" s="441" t="s">
        <v>12</v>
      </c>
      <c r="P246" s="455"/>
      <c r="Q246" s="474"/>
      <c r="R246" s="441" t="s">
        <v>12</v>
      </c>
      <c r="S246" s="441" t="s">
        <v>12</v>
      </c>
      <c r="T246" s="441" t="s">
        <v>12</v>
      </c>
      <c r="U246" s="474"/>
      <c r="V246" s="473">
        <f t="shared" si="59"/>
        <v>0</v>
      </c>
      <c r="W246" s="455"/>
      <c r="X246" s="441" t="s">
        <v>12</v>
      </c>
      <c r="Y246" s="474"/>
      <c r="Z246" s="466"/>
      <c r="AA246" s="466"/>
      <c r="AB246" s="466"/>
      <c r="AC246" s="579"/>
      <c r="AD246" s="582"/>
      <c r="AE246" s="582"/>
      <c r="AF246" s="582"/>
      <c r="AG246" s="582"/>
      <c r="AH246" s="605" t="str">
        <f t="shared" si="60"/>
        <v/>
      </c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T246" s="334">
        <f>IF(K246&gt;0,IF(Datos_Principales!$E$457=1,D246&amp;"-"&amp;F246,D246&amp;"-"&amp;E246&amp;"-"&amp;F246),0)</f>
        <v>0</v>
      </c>
      <c r="AU246" s="334">
        <f t="shared" si="61"/>
        <v>0</v>
      </c>
      <c r="AV246" s="334">
        <f t="shared" si="62"/>
        <v>0</v>
      </c>
      <c r="AW246" s="471">
        <f t="shared" si="63"/>
        <v>0</v>
      </c>
      <c r="AX246" s="471">
        <f t="shared" si="64"/>
        <v>0</v>
      </c>
      <c r="AY246" s="471">
        <f t="shared" si="65"/>
        <v>0</v>
      </c>
    </row>
    <row r="247" spans="1:51" s="334" customFormat="1" ht="20.100000000000001" customHeight="1" collapsed="1" x14ac:dyDescent="0.2">
      <c r="A247" s="324"/>
      <c r="B247" s="291">
        <f t="shared" ref="B247:C247" si="94">B246+1</f>
        <v>228</v>
      </c>
      <c r="C247" s="604">
        <f t="shared" si="94"/>
        <v>228</v>
      </c>
      <c r="D247" s="328" t="str">
        <f t="shared" si="93"/>
        <v>E1</v>
      </c>
      <c r="E247" s="327" t="str">
        <f t="shared" si="93"/>
        <v>P0</v>
      </c>
      <c r="F247" s="328" t="str">
        <f t="shared" si="93"/>
        <v>A</v>
      </c>
      <c r="G247" s="329">
        <f t="shared" si="56"/>
        <v>0</v>
      </c>
      <c r="H247" s="330"/>
      <c r="I247" s="586">
        <f t="shared" si="57"/>
        <v>0</v>
      </c>
      <c r="J247" s="347"/>
      <c r="K247" s="333"/>
      <c r="L247" s="475" t="str">
        <f t="shared" si="58"/>
        <v/>
      </c>
      <c r="M247" s="602">
        <f>IFERROR(ROUNDUP(K247/Datos_Avanzados!$C$113,0),0)</f>
        <v>0</v>
      </c>
      <c r="N247" s="455"/>
      <c r="O247" s="441" t="s">
        <v>12</v>
      </c>
      <c r="P247" s="455"/>
      <c r="Q247" s="474"/>
      <c r="R247" s="441" t="s">
        <v>12</v>
      </c>
      <c r="S247" s="441" t="s">
        <v>12</v>
      </c>
      <c r="T247" s="441" t="s">
        <v>12</v>
      </c>
      <c r="U247" s="474"/>
      <c r="V247" s="473">
        <f t="shared" si="59"/>
        <v>0</v>
      </c>
      <c r="W247" s="455"/>
      <c r="X247" s="441" t="s">
        <v>12</v>
      </c>
      <c r="Y247" s="474"/>
      <c r="Z247" s="466"/>
      <c r="AA247" s="466"/>
      <c r="AB247" s="466"/>
      <c r="AC247" s="579"/>
      <c r="AD247" s="582"/>
      <c r="AE247" s="582"/>
      <c r="AF247" s="582"/>
      <c r="AG247" s="582"/>
      <c r="AH247" s="605" t="str">
        <f t="shared" si="60"/>
        <v/>
      </c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T247" s="334">
        <f>IF(K247&gt;0,IF(Datos_Principales!$E$457=1,D247&amp;"-"&amp;F247,D247&amp;"-"&amp;E247&amp;"-"&amp;F247),0)</f>
        <v>0</v>
      </c>
      <c r="AU247" s="334">
        <f t="shared" si="61"/>
        <v>0</v>
      </c>
      <c r="AV247" s="334">
        <f t="shared" si="62"/>
        <v>0</v>
      </c>
      <c r="AW247" s="471">
        <f t="shared" si="63"/>
        <v>0</v>
      </c>
      <c r="AX247" s="471">
        <f t="shared" si="64"/>
        <v>0</v>
      </c>
      <c r="AY247" s="471">
        <f t="shared" si="65"/>
        <v>0</v>
      </c>
    </row>
    <row r="248" spans="1:51" s="334" customFormat="1" ht="20.100000000000001" customHeight="1" collapsed="1" x14ac:dyDescent="0.2">
      <c r="A248" s="324"/>
      <c r="B248" s="291">
        <f t="shared" ref="B248:C248" si="95">B247+1</f>
        <v>229</v>
      </c>
      <c r="C248" s="604">
        <f t="shared" si="95"/>
        <v>229</v>
      </c>
      <c r="D248" s="328" t="str">
        <f t="shared" si="93"/>
        <v>E1</v>
      </c>
      <c r="E248" s="327" t="str">
        <f t="shared" si="93"/>
        <v>P0</v>
      </c>
      <c r="F248" s="328" t="str">
        <f t="shared" si="93"/>
        <v>A</v>
      </c>
      <c r="G248" s="329">
        <f t="shared" si="56"/>
        <v>0</v>
      </c>
      <c r="H248" s="330"/>
      <c r="I248" s="586">
        <f t="shared" si="57"/>
        <v>0</v>
      </c>
      <c r="J248" s="347"/>
      <c r="K248" s="333"/>
      <c r="L248" s="475" t="str">
        <f t="shared" si="58"/>
        <v/>
      </c>
      <c r="M248" s="602">
        <f>IFERROR(ROUNDUP(K248/Datos_Avanzados!$C$113,0),0)</f>
        <v>0</v>
      </c>
      <c r="N248" s="455"/>
      <c r="O248" s="441" t="s">
        <v>12</v>
      </c>
      <c r="P248" s="455"/>
      <c r="Q248" s="474"/>
      <c r="R248" s="441" t="s">
        <v>12</v>
      </c>
      <c r="S248" s="441" t="s">
        <v>12</v>
      </c>
      <c r="T248" s="441" t="s">
        <v>12</v>
      </c>
      <c r="U248" s="474"/>
      <c r="V248" s="473">
        <f t="shared" si="59"/>
        <v>0</v>
      </c>
      <c r="W248" s="455"/>
      <c r="X248" s="441" t="s">
        <v>12</v>
      </c>
      <c r="Y248" s="474"/>
      <c r="Z248" s="466"/>
      <c r="AA248" s="466"/>
      <c r="AB248" s="466"/>
      <c r="AC248" s="579"/>
      <c r="AD248" s="582"/>
      <c r="AE248" s="582"/>
      <c r="AF248" s="582"/>
      <c r="AG248" s="582"/>
      <c r="AH248" s="605" t="str">
        <f t="shared" si="60"/>
        <v/>
      </c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T248" s="334">
        <f>IF(K248&gt;0,IF(Datos_Principales!$E$457=1,D248&amp;"-"&amp;F248,D248&amp;"-"&amp;E248&amp;"-"&amp;F248),0)</f>
        <v>0</v>
      </c>
      <c r="AU248" s="334">
        <f t="shared" si="61"/>
        <v>0</v>
      </c>
      <c r="AV248" s="334">
        <f t="shared" si="62"/>
        <v>0</v>
      </c>
      <c r="AW248" s="471">
        <f t="shared" si="63"/>
        <v>0</v>
      </c>
      <c r="AX248" s="471">
        <f t="shared" si="64"/>
        <v>0</v>
      </c>
      <c r="AY248" s="471">
        <f t="shared" si="65"/>
        <v>0</v>
      </c>
    </row>
    <row r="249" spans="1:51" s="334" customFormat="1" ht="20.100000000000001" customHeight="1" collapsed="1" x14ac:dyDescent="0.2">
      <c r="A249" s="324"/>
      <c r="B249" s="291">
        <f t="shared" ref="B249:C249" si="96">B248+1</f>
        <v>230</v>
      </c>
      <c r="C249" s="604">
        <f t="shared" si="96"/>
        <v>230</v>
      </c>
      <c r="D249" s="328" t="str">
        <f t="shared" si="93"/>
        <v>E1</v>
      </c>
      <c r="E249" s="327" t="str">
        <f t="shared" si="93"/>
        <v>P0</v>
      </c>
      <c r="F249" s="328" t="str">
        <f t="shared" si="93"/>
        <v>A</v>
      </c>
      <c r="G249" s="329">
        <f t="shared" si="56"/>
        <v>0</v>
      </c>
      <c r="H249" s="330"/>
      <c r="I249" s="586">
        <f t="shared" si="57"/>
        <v>0</v>
      </c>
      <c r="J249" s="347"/>
      <c r="K249" s="333"/>
      <c r="L249" s="475" t="str">
        <f t="shared" si="58"/>
        <v/>
      </c>
      <c r="M249" s="602">
        <f>IFERROR(ROUNDUP(K249/Datos_Avanzados!$C$113,0),0)</f>
        <v>0</v>
      </c>
      <c r="N249" s="455"/>
      <c r="O249" s="441" t="s">
        <v>12</v>
      </c>
      <c r="P249" s="455"/>
      <c r="Q249" s="474"/>
      <c r="R249" s="441" t="s">
        <v>12</v>
      </c>
      <c r="S249" s="441" t="s">
        <v>12</v>
      </c>
      <c r="T249" s="441" t="s">
        <v>12</v>
      </c>
      <c r="U249" s="474"/>
      <c r="V249" s="473">
        <f t="shared" si="59"/>
        <v>0</v>
      </c>
      <c r="W249" s="455"/>
      <c r="X249" s="441" t="s">
        <v>12</v>
      </c>
      <c r="Y249" s="474"/>
      <c r="Z249" s="466"/>
      <c r="AA249" s="466"/>
      <c r="AB249" s="466"/>
      <c r="AC249" s="579"/>
      <c r="AD249" s="582"/>
      <c r="AE249" s="582"/>
      <c r="AF249" s="582"/>
      <c r="AG249" s="582"/>
      <c r="AH249" s="605" t="str">
        <f t="shared" si="60"/>
        <v/>
      </c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T249" s="334">
        <f>IF(K249&gt;0,IF(Datos_Principales!$E$457=1,D249&amp;"-"&amp;F249,D249&amp;"-"&amp;E249&amp;"-"&amp;F249),0)</f>
        <v>0</v>
      </c>
      <c r="AU249" s="334">
        <f t="shared" si="61"/>
        <v>0</v>
      </c>
      <c r="AV249" s="334">
        <f t="shared" si="62"/>
        <v>0</v>
      </c>
      <c r="AW249" s="471">
        <f t="shared" si="63"/>
        <v>0</v>
      </c>
      <c r="AX249" s="471">
        <f t="shared" si="64"/>
        <v>0</v>
      </c>
      <c r="AY249" s="471">
        <f t="shared" si="65"/>
        <v>0</v>
      </c>
    </row>
    <row r="250" spans="1:51" s="334" customFormat="1" ht="20.100000000000001" customHeight="1" collapsed="1" x14ac:dyDescent="0.2">
      <c r="A250" s="324"/>
      <c r="B250" s="291">
        <f t="shared" ref="B250:C250" si="97">B249+1</f>
        <v>231</v>
      </c>
      <c r="C250" s="604">
        <f t="shared" si="97"/>
        <v>231</v>
      </c>
      <c r="D250" s="328" t="str">
        <f t="shared" si="93"/>
        <v>E1</v>
      </c>
      <c r="E250" s="327" t="str">
        <f t="shared" si="93"/>
        <v>P0</v>
      </c>
      <c r="F250" s="328" t="str">
        <f t="shared" si="93"/>
        <v>A</v>
      </c>
      <c r="G250" s="329">
        <f t="shared" si="56"/>
        <v>0</v>
      </c>
      <c r="H250" s="330"/>
      <c r="I250" s="586">
        <f t="shared" si="57"/>
        <v>0</v>
      </c>
      <c r="J250" s="347"/>
      <c r="K250" s="333"/>
      <c r="L250" s="475" t="str">
        <f t="shared" si="58"/>
        <v/>
      </c>
      <c r="M250" s="602">
        <f>IFERROR(ROUNDUP(K250/Datos_Avanzados!$C$113,0),0)</f>
        <v>0</v>
      </c>
      <c r="N250" s="455"/>
      <c r="O250" s="441" t="s">
        <v>12</v>
      </c>
      <c r="P250" s="455"/>
      <c r="Q250" s="474"/>
      <c r="R250" s="441" t="s">
        <v>12</v>
      </c>
      <c r="S250" s="441" t="s">
        <v>12</v>
      </c>
      <c r="T250" s="441" t="s">
        <v>12</v>
      </c>
      <c r="U250" s="474"/>
      <c r="V250" s="473">
        <f t="shared" si="59"/>
        <v>0</v>
      </c>
      <c r="W250" s="455"/>
      <c r="X250" s="441" t="s">
        <v>12</v>
      </c>
      <c r="Y250" s="474"/>
      <c r="Z250" s="466"/>
      <c r="AA250" s="466"/>
      <c r="AB250" s="466"/>
      <c r="AC250" s="579"/>
      <c r="AD250" s="582"/>
      <c r="AE250" s="582"/>
      <c r="AF250" s="582"/>
      <c r="AG250" s="582"/>
      <c r="AH250" s="605" t="str">
        <f t="shared" si="60"/>
        <v/>
      </c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T250" s="334">
        <f>IF(K250&gt;0,IF(Datos_Principales!$E$457=1,D250&amp;"-"&amp;F250,D250&amp;"-"&amp;E250&amp;"-"&amp;F250),0)</f>
        <v>0</v>
      </c>
      <c r="AU250" s="334">
        <f t="shared" si="61"/>
        <v>0</v>
      </c>
      <c r="AV250" s="334">
        <f t="shared" si="62"/>
        <v>0</v>
      </c>
      <c r="AW250" s="471">
        <f t="shared" si="63"/>
        <v>0</v>
      </c>
      <c r="AX250" s="471">
        <f t="shared" si="64"/>
        <v>0</v>
      </c>
      <c r="AY250" s="471">
        <f t="shared" si="65"/>
        <v>0</v>
      </c>
    </row>
    <row r="251" spans="1:51" s="334" customFormat="1" ht="20.100000000000001" customHeight="1" collapsed="1" x14ac:dyDescent="0.2">
      <c r="A251" s="324"/>
      <c r="B251" s="291">
        <f t="shared" ref="B251:C251" si="98">B250+1</f>
        <v>232</v>
      </c>
      <c r="C251" s="604">
        <f t="shared" si="98"/>
        <v>232</v>
      </c>
      <c r="D251" s="328" t="str">
        <f t="shared" si="93"/>
        <v>E1</v>
      </c>
      <c r="E251" s="327" t="str">
        <f t="shared" si="93"/>
        <v>P0</v>
      </c>
      <c r="F251" s="328" t="str">
        <f t="shared" si="93"/>
        <v>A</v>
      </c>
      <c r="G251" s="329">
        <f t="shared" si="56"/>
        <v>0</v>
      </c>
      <c r="H251" s="330"/>
      <c r="I251" s="586">
        <f t="shared" si="57"/>
        <v>0</v>
      </c>
      <c r="J251" s="347"/>
      <c r="K251" s="333"/>
      <c r="L251" s="475" t="str">
        <f t="shared" si="58"/>
        <v/>
      </c>
      <c r="M251" s="602">
        <f>IFERROR(ROUNDUP(K251/Datos_Avanzados!$C$113,0),0)</f>
        <v>0</v>
      </c>
      <c r="N251" s="455"/>
      <c r="O251" s="441" t="s">
        <v>12</v>
      </c>
      <c r="P251" s="455"/>
      <c r="Q251" s="474"/>
      <c r="R251" s="441" t="s">
        <v>12</v>
      </c>
      <c r="S251" s="441" t="s">
        <v>12</v>
      </c>
      <c r="T251" s="441" t="s">
        <v>12</v>
      </c>
      <c r="U251" s="474"/>
      <c r="V251" s="473">
        <f t="shared" si="59"/>
        <v>0</v>
      </c>
      <c r="W251" s="455"/>
      <c r="X251" s="441" t="s">
        <v>12</v>
      </c>
      <c r="Y251" s="474"/>
      <c r="Z251" s="466"/>
      <c r="AA251" s="466"/>
      <c r="AB251" s="466"/>
      <c r="AC251" s="579"/>
      <c r="AD251" s="582"/>
      <c r="AE251" s="582"/>
      <c r="AF251" s="582"/>
      <c r="AG251" s="582"/>
      <c r="AH251" s="605" t="str">
        <f t="shared" si="60"/>
        <v/>
      </c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T251" s="334">
        <f>IF(K251&gt;0,IF(Datos_Principales!$E$457=1,D251&amp;"-"&amp;F251,D251&amp;"-"&amp;E251&amp;"-"&amp;F251),0)</f>
        <v>0</v>
      </c>
      <c r="AU251" s="334">
        <f t="shared" si="61"/>
        <v>0</v>
      </c>
      <c r="AV251" s="334">
        <f t="shared" si="62"/>
        <v>0</v>
      </c>
      <c r="AW251" s="471">
        <f t="shared" si="63"/>
        <v>0</v>
      </c>
      <c r="AX251" s="471">
        <f t="shared" si="64"/>
        <v>0</v>
      </c>
      <c r="AY251" s="471">
        <f t="shared" si="65"/>
        <v>0</v>
      </c>
    </row>
    <row r="252" spans="1:51" s="334" customFormat="1" ht="20.100000000000001" customHeight="1" collapsed="1" x14ac:dyDescent="0.2">
      <c r="A252" s="324"/>
      <c r="B252" s="291">
        <f t="shared" ref="B252:C252" si="99">B251+1</f>
        <v>233</v>
      </c>
      <c r="C252" s="604">
        <f t="shared" si="99"/>
        <v>233</v>
      </c>
      <c r="D252" s="328" t="str">
        <f t="shared" si="93"/>
        <v>E1</v>
      </c>
      <c r="E252" s="327" t="str">
        <f t="shared" si="93"/>
        <v>P0</v>
      </c>
      <c r="F252" s="328" t="str">
        <f t="shared" si="93"/>
        <v>A</v>
      </c>
      <c r="G252" s="329">
        <f t="shared" si="56"/>
        <v>0</v>
      </c>
      <c r="H252" s="330"/>
      <c r="I252" s="586">
        <f t="shared" si="57"/>
        <v>0</v>
      </c>
      <c r="J252" s="347"/>
      <c r="K252" s="333"/>
      <c r="L252" s="475" t="str">
        <f t="shared" si="58"/>
        <v/>
      </c>
      <c r="M252" s="602">
        <f>IFERROR(ROUNDUP(K252/Datos_Avanzados!$C$113,0),0)</f>
        <v>0</v>
      </c>
      <c r="N252" s="455"/>
      <c r="O252" s="441" t="s">
        <v>12</v>
      </c>
      <c r="P252" s="455"/>
      <c r="Q252" s="474"/>
      <c r="R252" s="441" t="s">
        <v>12</v>
      </c>
      <c r="S252" s="441" t="s">
        <v>12</v>
      </c>
      <c r="T252" s="441" t="s">
        <v>12</v>
      </c>
      <c r="U252" s="474"/>
      <c r="V252" s="473">
        <f t="shared" si="59"/>
        <v>0</v>
      </c>
      <c r="W252" s="455"/>
      <c r="X252" s="441" t="s">
        <v>12</v>
      </c>
      <c r="Y252" s="474"/>
      <c r="Z252" s="466"/>
      <c r="AA252" s="466"/>
      <c r="AB252" s="466"/>
      <c r="AC252" s="579"/>
      <c r="AD252" s="582"/>
      <c r="AE252" s="582"/>
      <c r="AF252" s="582"/>
      <c r="AG252" s="582"/>
      <c r="AH252" s="605" t="str">
        <f t="shared" si="60"/>
        <v/>
      </c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T252" s="334">
        <f>IF(K252&gt;0,IF(Datos_Principales!$E$457=1,D252&amp;"-"&amp;F252,D252&amp;"-"&amp;E252&amp;"-"&amp;F252),0)</f>
        <v>0</v>
      </c>
      <c r="AU252" s="334">
        <f t="shared" si="61"/>
        <v>0</v>
      </c>
      <c r="AV252" s="334">
        <f t="shared" si="62"/>
        <v>0</v>
      </c>
      <c r="AW252" s="471">
        <f t="shared" si="63"/>
        <v>0</v>
      </c>
      <c r="AX252" s="471">
        <f t="shared" si="64"/>
        <v>0</v>
      </c>
      <c r="AY252" s="471">
        <f t="shared" si="65"/>
        <v>0</v>
      </c>
    </row>
    <row r="253" spans="1:51" s="334" customFormat="1" ht="20.100000000000001" customHeight="1" collapsed="1" x14ac:dyDescent="0.2">
      <c r="A253" s="324"/>
      <c r="B253" s="291">
        <f t="shared" ref="B253:C253" si="100">B252+1</f>
        <v>234</v>
      </c>
      <c r="C253" s="604">
        <f t="shared" si="100"/>
        <v>234</v>
      </c>
      <c r="D253" s="328" t="str">
        <f t="shared" si="93"/>
        <v>E1</v>
      </c>
      <c r="E253" s="327" t="str">
        <f t="shared" si="93"/>
        <v>P0</v>
      </c>
      <c r="F253" s="328" t="str">
        <f t="shared" si="93"/>
        <v>A</v>
      </c>
      <c r="G253" s="329">
        <f t="shared" si="56"/>
        <v>0</v>
      </c>
      <c r="H253" s="330"/>
      <c r="I253" s="586">
        <f t="shared" si="57"/>
        <v>0</v>
      </c>
      <c r="J253" s="347"/>
      <c r="K253" s="333"/>
      <c r="L253" s="475" t="str">
        <f t="shared" si="58"/>
        <v/>
      </c>
      <c r="M253" s="602">
        <f>IFERROR(ROUNDUP(K253/Datos_Avanzados!$C$113,0),0)</f>
        <v>0</v>
      </c>
      <c r="N253" s="455"/>
      <c r="O253" s="441" t="s">
        <v>12</v>
      </c>
      <c r="P253" s="455"/>
      <c r="Q253" s="474"/>
      <c r="R253" s="441" t="s">
        <v>12</v>
      </c>
      <c r="S253" s="441" t="s">
        <v>12</v>
      </c>
      <c r="T253" s="441" t="s">
        <v>12</v>
      </c>
      <c r="U253" s="474"/>
      <c r="V253" s="473">
        <f t="shared" si="59"/>
        <v>0</v>
      </c>
      <c r="W253" s="455"/>
      <c r="X253" s="441" t="s">
        <v>12</v>
      </c>
      <c r="Y253" s="474"/>
      <c r="Z253" s="466"/>
      <c r="AA253" s="466"/>
      <c r="AB253" s="466"/>
      <c r="AC253" s="579"/>
      <c r="AD253" s="582"/>
      <c r="AE253" s="582"/>
      <c r="AF253" s="582"/>
      <c r="AG253" s="582"/>
      <c r="AH253" s="605" t="str">
        <f t="shared" si="60"/>
        <v/>
      </c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T253" s="334">
        <f>IF(K253&gt;0,IF(Datos_Principales!$E$457=1,D253&amp;"-"&amp;F253,D253&amp;"-"&amp;E253&amp;"-"&amp;F253),0)</f>
        <v>0</v>
      </c>
      <c r="AU253" s="334">
        <f t="shared" si="61"/>
        <v>0</v>
      </c>
      <c r="AV253" s="334">
        <f t="shared" si="62"/>
        <v>0</v>
      </c>
      <c r="AW253" s="471">
        <f t="shared" si="63"/>
        <v>0</v>
      </c>
      <c r="AX253" s="471">
        <f t="shared" si="64"/>
        <v>0</v>
      </c>
      <c r="AY253" s="471">
        <f t="shared" si="65"/>
        <v>0</v>
      </c>
    </row>
    <row r="254" spans="1:51" s="334" customFormat="1" ht="20.100000000000001" customHeight="1" collapsed="1" x14ac:dyDescent="0.2">
      <c r="A254" s="324"/>
      <c r="B254" s="291">
        <f t="shared" ref="B254:C254" si="101">B253+1</f>
        <v>235</v>
      </c>
      <c r="C254" s="604">
        <f t="shared" si="101"/>
        <v>235</v>
      </c>
      <c r="D254" s="328" t="str">
        <f t="shared" si="93"/>
        <v>E1</v>
      </c>
      <c r="E254" s="327" t="str">
        <f t="shared" si="93"/>
        <v>P0</v>
      </c>
      <c r="F254" s="328" t="str">
        <f t="shared" si="93"/>
        <v>A</v>
      </c>
      <c r="G254" s="329">
        <f t="shared" si="56"/>
        <v>0</v>
      </c>
      <c r="H254" s="330"/>
      <c r="I254" s="586">
        <f t="shared" si="57"/>
        <v>0</v>
      </c>
      <c r="J254" s="347"/>
      <c r="K254" s="333"/>
      <c r="L254" s="475" t="str">
        <f t="shared" si="58"/>
        <v/>
      </c>
      <c r="M254" s="602">
        <f>IFERROR(ROUNDUP(K254/Datos_Avanzados!$C$113,0),0)</f>
        <v>0</v>
      </c>
      <c r="N254" s="455"/>
      <c r="O254" s="441" t="s">
        <v>12</v>
      </c>
      <c r="P254" s="455"/>
      <c r="Q254" s="474"/>
      <c r="R254" s="441" t="s">
        <v>12</v>
      </c>
      <c r="S254" s="441" t="s">
        <v>12</v>
      </c>
      <c r="T254" s="441" t="s">
        <v>12</v>
      </c>
      <c r="U254" s="474"/>
      <c r="V254" s="473">
        <f t="shared" si="59"/>
        <v>0</v>
      </c>
      <c r="W254" s="455"/>
      <c r="X254" s="441" t="s">
        <v>12</v>
      </c>
      <c r="Y254" s="474"/>
      <c r="Z254" s="466"/>
      <c r="AA254" s="466"/>
      <c r="AB254" s="466"/>
      <c r="AC254" s="579"/>
      <c r="AD254" s="582"/>
      <c r="AE254" s="582"/>
      <c r="AF254" s="582"/>
      <c r="AG254" s="582"/>
      <c r="AH254" s="605" t="str">
        <f t="shared" si="60"/>
        <v/>
      </c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T254" s="334">
        <f>IF(K254&gt;0,IF(Datos_Principales!$E$457=1,D254&amp;"-"&amp;F254,D254&amp;"-"&amp;E254&amp;"-"&amp;F254),0)</f>
        <v>0</v>
      </c>
      <c r="AU254" s="334">
        <f t="shared" si="61"/>
        <v>0</v>
      </c>
      <c r="AV254" s="334">
        <f t="shared" si="62"/>
        <v>0</v>
      </c>
      <c r="AW254" s="471">
        <f t="shared" si="63"/>
        <v>0</v>
      </c>
      <c r="AX254" s="471">
        <f t="shared" si="64"/>
        <v>0</v>
      </c>
      <c r="AY254" s="471">
        <f t="shared" si="65"/>
        <v>0</v>
      </c>
    </row>
    <row r="255" spans="1:51" s="334" customFormat="1" ht="20.100000000000001" customHeight="1" collapsed="1" x14ac:dyDescent="0.2">
      <c r="A255" s="324"/>
      <c r="B255" s="291">
        <f t="shared" ref="B255:C255" si="102">B254+1</f>
        <v>236</v>
      </c>
      <c r="C255" s="604">
        <f t="shared" si="102"/>
        <v>236</v>
      </c>
      <c r="D255" s="328" t="str">
        <f t="shared" si="93"/>
        <v>E1</v>
      </c>
      <c r="E255" s="327" t="str">
        <f t="shared" si="93"/>
        <v>P0</v>
      </c>
      <c r="F255" s="328" t="str">
        <f t="shared" si="93"/>
        <v>A</v>
      </c>
      <c r="G255" s="329">
        <f t="shared" si="56"/>
        <v>0</v>
      </c>
      <c r="H255" s="330"/>
      <c r="I255" s="586">
        <f t="shared" si="57"/>
        <v>0</v>
      </c>
      <c r="J255" s="347"/>
      <c r="K255" s="333"/>
      <c r="L255" s="475" t="str">
        <f t="shared" si="58"/>
        <v/>
      </c>
      <c r="M255" s="602">
        <f>IFERROR(ROUNDUP(K255/Datos_Avanzados!$C$113,0),0)</f>
        <v>0</v>
      </c>
      <c r="N255" s="455"/>
      <c r="O255" s="441" t="s">
        <v>12</v>
      </c>
      <c r="P255" s="455"/>
      <c r="Q255" s="474"/>
      <c r="R255" s="441" t="s">
        <v>12</v>
      </c>
      <c r="S255" s="441" t="s">
        <v>12</v>
      </c>
      <c r="T255" s="441" t="s">
        <v>12</v>
      </c>
      <c r="U255" s="474"/>
      <c r="V255" s="473">
        <f t="shared" si="59"/>
        <v>0</v>
      </c>
      <c r="W255" s="455"/>
      <c r="X255" s="441" t="s">
        <v>12</v>
      </c>
      <c r="Y255" s="474"/>
      <c r="Z255" s="466"/>
      <c r="AA255" s="466"/>
      <c r="AB255" s="466"/>
      <c r="AC255" s="579"/>
      <c r="AD255" s="582"/>
      <c r="AE255" s="582"/>
      <c r="AF255" s="582"/>
      <c r="AG255" s="582"/>
      <c r="AH255" s="605" t="str">
        <f t="shared" si="60"/>
        <v/>
      </c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T255" s="334">
        <f>IF(K255&gt;0,IF(Datos_Principales!$E$457=1,D255&amp;"-"&amp;F255,D255&amp;"-"&amp;E255&amp;"-"&amp;F255),0)</f>
        <v>0</v>
      </c>
      <c r="AU255" s="334">
        <f t="shared" si="61"/>
        <v>0</v>
      </c>
      <c r="AV255" s="334">
        <f t="shared" si="62"/>
        <v>0</v>
      </c>
      <c r="AW255" s="471">
        <f t="shared" si="63"/>
        <v>0</v>
      </c>
      <c r="AX255" s="471">
        <f t="shared" si="64"/>
        <v>0</v>
      </c>
      <c r="AY255" s="471">
        <f t="shared" si="65"/>
        <v>0</v>
      </c>
    </row>
    <row r="256" spans="1:51" s="334" customFormat="1" ht="20.100000000000001" customHeight="1" collapsed="1" x14ac:dyDescent="0.2">
      <c r="A256" s="324"/>
      <c r="B256" s="291">
        <f t="shared" ref="B256:C256" si="103">B255+1</f>
        <v>237</v>
      </c>
      <c r="C256" s="604">
        <f t="shared" si="103"/>
        <v>237</v>
      </c>
      <c r="D256" s="328" t="str">
        <f t="shared" si="93"/>
        <v>E1</v>
      </c>
      <c r="E256" s="327" t="str">
        <f t="shared" si="93"/>
        <v>P0</v>
      </c>
      <c r="F256" s="328" t="str">
        <f t="shared" si="93"/>
        <v>A</v>
      </c>
      <c r="G256" s="329">
        <f t="shared" si="56"/>
        <v>0</v>
      </c>
      <c r="H256" s="330"/>
      <c r="I256" s="586">
        <f t="shared" si="57"/>
        <v>0</v>
      </c>
      <c r="J256" s="347"/>
      <c r="K256" s="333"/>
      <c r="L256" s="475" t="str">
        <f t="shared" si="58"/>
        <v/>
      </c>
      <c r="M256" s="602">
        <f>IFERROR(ROUNDUP(K256/Datos_Avanzados!$C$113,0),0)</f>
        <v>0</v>
      </c>
      <c r="N256" s="455"/>
      <c r="O256" s="441" t="s">
        <v>12</v>
      </c>
      <c r="P256" s="455"/>
      <c r="Q256" s="474"/>
      <c r="R256" s="441" t="s">
        <v>12</v>
      </c>
      <c r="S256" s="441" t="s">
        <v>12</v>
      </c>
      <c r="T256" s="441" t="s">
        <v>12</v>
      </c>
      <c r="U256" s="474"/>
      <c r="V256" s="473">
        <f t="shared" si="59"/>
        <v>0</v>
      </c>
      <c r="W256" s="455"/>
      <c r="X256" s="441" t="s">
        <v>12</v>
      </c>
      <c r="Y256" s="474"/>
      <c r="Z256" s="466"/>
      <c r="AA256" s="466"/>
      <c r="AB256" s="466"/>
      <c r="AC256" s="579"/>
      <c r="AD256" s="582"/>
      <c r="AE256" s="582"/>
      <c r="AF256" s="582"/>
      <c r="AG256" s="582"/>
      <c r="AH256" s="605" t="str">
        <f t="shared" si="60"/>
        <v/>
      </c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T256" s="334">
        <f>IF(K256&gt;0,IF(Datos_Principales!$E$457=1,D256&amp;"-"&amp;F256,D256&amp;"-"&amp;E256&amp;"-"&amp;F256),0)</f>
        <v>0</v>
      </c>
      <c r="AU256" s="334">
        <f t="shared" si="61"/>
        <v>0</v>
      </c>
      <c r="AV256" s="334">
        <f t="shared" si="62"/>
        <v>0</v>
      </c>
      <c r="AW256" s="471">
        <f t="shared" si="63"/>
        <v>0</v>
      </c>
      <c r="AX256" s="471">
        <f t="shared" si="64"/>
        <v>0</v>
      </c>
      <c r="AY256" s="471">
        <f t="shared" si="65"/>
        <v>0</v>
      </c>
    </row>
    <row r="257" spans="1:51" s="334" customFormat="1" ht="20.100000000000001" customHeight="1" collapsed="1" x14ac:dyDescent="0.2">
      <c r="A257" s="324"/>
      <c r="B257" s="291">
        <f t="shared" ref="B257:C257" si="104">B256+1</f>
        <v>238</v>
      </c>
      <c r="C257" s="604">
        <f t="shared" si="104"/>
        <v>238</v>
      </c>
      <c r="D257" s="328" t="str">
        <f t="shared" si="93"/>
        <v>E1</v>
      </c>
      <c r="E257" s="327" t="str">
        <f t="shared" si="93"/>
        <v>P0</v>
      </c>
      <c r="F257" s="328" t="str">
        <f t="shared" si="93"/>
        <v>A</v>
      </c>
      <c r="G257" s="329">
        <f t="shared" si="56"/>
        <v>0</v>
      </c>
      <c r="H257" s="330"/>
      <c r="I257" s="586">
        <f t="shared" si="57"/>
        <v>0</v>
      </c>
      <c r="J257" s="347"/>
      <c r="K257" s="333"/>
      <c r="L257" s="475" t="str">
        <f t="shared" si="58"/>
        <v/>
      </c>
      <c r="M257" s="602">
        <f>IFERROR(ROUNDUP(K257/Datos_Avanzados!$C$113,0),0)</f>
        <v>0</v>
      </c>
      <c r="N257" s="455"/>
      <c r="O257" s="441" t="s">
        <v>12</v>
      </c>
      <c r="P257" s="455"/>
      <c r="Q257" s="474"/>
      <c r="R257" s="441" t="s">
        <v>12</v>
      </c>
      <c r="S257" s="441" t="s">
        <v>12</v>
      </c>
      <c r="T257" s="441" t="s">
        <v>12</v>
      </c>
      <c r="U257" s="474"/>
      <c r="V257" s="473">
        <f t="shared" si="59"/>
        <v>0</v>
      </c>
      <c r="W257" s="455"/>
      <c r="X257" s="441" t="s">
        <v>12</v>
      </c>
      <c r="Y257" s="474"/>
      <c r="Z257" s="466"/>
      <c r="AA257" s="466"/>
      <c r="AB257" s="466"/>
      <c r="AC257" s="579"/>
      <c r="AD257" s="582"/>
      <c r="AE257" s="582"/>
      <c r="AF257" s="582"/>
      <c r="AG257" s="582"/>
      <c r="AH257" s="605" t="str">
        <f t="shared" si="60"/>
        <v/>
      </c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T257" s="334">
        <f>IF(K257&gt;0,IF(Datos_Principales!$E$457=1,D257&amp;"-"&amp;F257,D257&amp;"-"&amp;E257&amp;"-"&amp;F257),0)</f>
        <v>0</v>
      </c>
      <c r="AU257" s="334">
        <f t="shared" si="61"/>
        <v>0</v>
      </c>
      <c r="AV257" s="334">
        <f t="shared" si="62"/>
        <v>0</v>
      </c>
      <c r="AW257" s="471">
        <f t="shared" si="63"/>
        <v>0</v>
      </c>
      <c r="AX257" s="471">
        <f t="shared" si="64"/>
        <v>0</v>
      </c>
      <c r="AY257" s="471">
        <f t="shared" si="65"/>
        <v>0</v>
      </c>
    </row>
    <row r="258" spans="1:51" s="334" customFormat="1" ht="20.100000000000001" customHeight="1" collapsed="1" x14ac:dyDescent="0.2">
      <c r="A258" s="324"/>
      <c r="B258" s="291">
        <f t="shared" ref="B258:C258" si="105">B257+1</f>
        <v>239</v>
      </c>
      <c r="C258" s="604">
        <f t="shared" si="105"/>
        <v>239</v>
      </c>
      <c r="D258" s="328" t="str">
        <f t="shared" si="93"/>
        <v>E1</v>
      </c>
      <c r="E258" s="327" t="str">
        <f t="shared" si="93"/>
        <v>P0</v>
      </c>
      <c r="F258" s="328" t="str">
        <f t="shared" si="93"/>
        <v>A</v>
      </c>
      <c r="G258" s="329">
        <f t="shared" si="56"/>
        <v>0</v>
      </c>
      <c r="H258" s="330"/>
      <c r="I258" s="586">
        <f t="shared" si="57"/>
        <v>0</v>
      </c>
      <c r="J258" s="347"/>
      <c r="K258" s="333"/>
      <c r="L258" s="475" t="str">
        <f t="shared" si="58"/>
        <v/>
      </c>
      <c r="M258" s="602">
        <f>IFERROR(ROUNDUP(K258/Datos_Avanzados!$C$113,0),0)</f>
        <v>0</v>
      </c>
      <c r="N258" s="455"/>
      <c r="O258" s="441" t="s">
        <v>12</v>
      </c>
      <c r="P258" s="455"/>
      <c r="Q258" s="474"/>
      <c r="R258" s="441" t="s">
        <v>12</v>
      </c>
      <c r="S258" s="441" t="s">
        <v>12</v>
      </c>
      <c r="T258" s="441" t="s">
        <v>12</v>
      </c>
      <c r="U258" s="474"/>
      <c r="V258" s="473">
        <f t="shared" si="59"/>
        <v>0</v>
      </c>
      <c r="W258" s="455"/>
      <c r="X258" s="441" t="s">
        <v>12</v>
      </c>
      <c r="Y258" s="474"/>
      <c r="Z258" s="466"/>
      <c r="AA258" s="466"/>
      <c r="AB258" s="466"/>
      <c r="AC258" s="579"/>
      <c r="AD258" s="582"/>
      <c r="AE258" s="582"/>
      <c r="AF258" s="582"/>
      <c r="AG258" s="582"/>
      <c r="AH258" s="605" t="str">
        <f t="shared" si="60"/>
        <v/>
      </c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T258" s="334">
        <f>IF(K258&gt;0,IF(Datos_Principales!$E$457=1,D258&amp;"-"&amp;F258,D258&amp;"-"&amp;E258&amp;"-"&amp;F258),0)</f>
        <v>0</v>
      </c>
      <c r="AU258" s="334">
        <f t="shared" si="61"/>
        <v>0</v>
      </c>
      <c r="AV258" s="334">
        <f t="shared" si="62"/>
        <v>0</v>
      </c>
      <c r="AW258" s="471">
        <f t="shared" si="63"/>
        <v>0</v>
      </c>
      <c r="AX258" s="471">
        <f t="shared" si="64"/>
        <v>0</v>
      </c>
      <c r="AY258" s="471">
        <f t="shared" si="65"/>
        <v>0</v>
      </c>
    </row>
    <row r="259" spans="1:51" s="334" customFormat="1" ht="20.100000000000001" customHeight="1" collapsed="1" x14ac:dyDescent="0.2">
      <c r="A259" s="324"/>
      <c r="B259" s="291">
        <f t="shared" ref="B259:C259" si="106">B258+1</f>
        <v>240</v>
      </c>
      <c r="C259" s="604">
        <f t="shared" si="106"/>
        <v>240</v>
      </c>
      <c r="D259" s="328" t="str">
        <f t="shared" si="93"/>
        <v>E1</v>
      </c>
      <c r="E259" s="327" t="str">
        <f t="shared" si="93"/>
        <v>P0</v>
      </c>
      <c r="F259" s="328" t="str">
        <f t="shared" si="93"/>
        <v>A</v>
      </c>
      <c r="G259" s="329">
        <f t="shared" si="56"/>
        <v>0</v>
      </c>
      <c r="H259" s="330"/>
      <c r="I259" s="586">
        <f t="shared" si="57"/>
        <v>0</v>
      </c>
      <c r="J259" s="347"/>
      <c r="K259" s="333"/>
      <c r="L259" s="475" t="str">
        <f t="shared" si="58"/>
        <v/>
      </c>
      <c r="M259" s="602">
        <f>IFERROR(ROUNDUP(K259/Datos_Avanzados!$C$113,0),0)</f>
        <v>0</v>
      </c>
      <c r="N259" s="455"/>
      <c r="O259" s="441" t="s">
        <v>12</v>
      </c>
      <c r="P259" s="455"/>
      <c r="Q259" s="474"/>
      <c r="R259" s="441" t="s">
        <v>12</v>
      </c>
      <c r="S259" s="441" t="s">
        <v>12</v>
      </c>
      <c r="T259" s="441" t="s">
        <v>12</v>
      </c>
      <c r="U259" s="474"/>
      <c r="V259" s="473">
        <f t="shared" si="59"/>
        <v>0</v>
      </c>
      <c r="W259" s="455"/>
      <c r="X259" s="441" t="s">
        <v>12</v>
      </c>
      <c r="Y259" s="474"/>
      <c r="Z259" s="466"/>
      <c r="AA259" s="466"/>
      <c r="AB259" s="466"/>
      <c r="AC259" s="579"/>
      <c r="AD259" s="582"/>
      <c r="AE259" s="582"/>
      <c r="AF259" s="582"/>
      <c r="AG259" s="582"/>
      <c r="AH259" s="605" t="str">
        <f t="shared" si="60"/>
        <v/>
      </c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T259" s="334">
        <f>IF(K259&gt;0,IF(Datos_Principales!$E$457=1,D259&amp;"-"&amp;F259,D259&amp;"-"&amp;E259&amp;"-"&amp;F259),0)</f>
        <v>0</v>
      </c>
      <c r="AU259" s="334">
        <f t="shared" si="61"/>
        <v>0</v>
      </c>
      <c r="AV259" s="334">
        <f t="shared" si="62"/>
        <v>0</v>
      </c>
      <c r="AW259" s="471">
        <f t="shared" si="63"/>
        <v>0</v>
      </c>
      <c r="AX259" s="471">
        <f t="shared" si="64"/>
        <v>0</v>
      </c>
      <c r="AY259" s="471">
        <f t="shared" si="65"/>
        <v>0</v>
      </c>
    </row>
    <row r="260" spans="1:51" s="334" customFormat="1" ht="20.100000000000001" customHeight="1" collapsed="1" x14ac:dyDescent="0.2">
      <c r="A260" s="324"/>
      <c r="B260" s="291">
        <f t="shared" ref="B260:C260" si="107">B259+1</f>
        <v>241</v>
      </c>
      <c r="C260" s="604">
        <f t="shared" si="107"/>
        <v>241</v>
      </c>
      <c r="D260" s="328" t="str">
        <f t="shared" si="93"/>
        <v>E1</v>
      </c>
      <c r="E260" s="327" t="str">
        <f t="shared" si="93"/>
        <v>P0</v>
      </c>
      <c r="F260" s="328" t="str">
        <f t="shared" si="93"/>
        <v>A</v>
      </c>
      <c r="G260" s="329">
        <f t="shared" si="56"/>
        <v>0</v>
      </c>
      <c r="H260" s="330"/>
      <c r="I260" s="586">
        <f t="shared" si="57"/>
        <v>0</v>
      </c>
      <c r="J260" s="347"/>
      <c r="K260" s="333"/>
      <c r="L260" s="475" t="str">
        <f t="shared" si="58"/>
        <v/>
      </c>
      <c r="M260" s="602">
        <f>IFERROR(ROUNDUP(K260/Datos_Avanzados!$C$113,0),0)</f>
        <v>0</v>
      </c>
      <c r="N260" s="455"/>
      <c r="O260" s="441" t="s">
        <v>12</v>
      </c>
      <c r="P260" s="455"/>
      <c r="Q260" s="474"/>
      <c r="R260" s="441" t="s">
        <v>12</v>
      </c>
      <c r="S260" s="441" t="s">
        <v>12</v>
      </c>
      <c r="T260" s="441" t="s">
        <v>12</v>
      </c>
      <c r="U260" s="474"/>
      <c r="V260" s="473">
        <f t="shared" si="59"/>
        <v>0</v>
      </c>
      <c r="W260" s="455"/>
      <c r="X260" s="441" t="s">
        <v>12</v>
      </c>
      <c r="Y260" s="474"/>
      <c r="Z260" s="466"/>
      <c r="AA260" s="466"/>
      <c r="AB260" s="466"/>
      <c r="AC260" s="579"/>
      <c r="AD260" s="582"/>
      <c r="AE260" s="582"/>
      <c r="AF260" s="582"/>
      <c r="AG260" s="582"/>
      <c r="AH260" s="605" t="str">
        <f t="shared" si="60"/>
        <v/>
      </c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T260" s="334">
        <f>IF(K260&gt;0,IF(Datos_Principales!$E$457=1,D260&amp;"-"&amp;F260,D260&amp;"-"&amp;E260&amp;"-"&amp;F260),0)</f>
        <v>0</v>
      </c>
      <c r="AU260" s="334">
        <f t="shared" si="61"/>
        <v>0</v>
      </c>
      <c r="AV260" s="334">
        <f t="shared" si="62"/>
        <v>0</v>
      </c>
      <c r="AW260" s="471">
        <f t="shared" si="63"/>
        <v>0</v>
      </c>
      <c r="AX260" s="471">
        <f t="shared" si="64"/>
        <v>0</v>
      </c>
      <c r="AY260" s="471">
        <f t="shared" si="65"/>
        <v>0</v>
      </c>
    </row>
    <row r="261" spans="1:51" s="334" customFormat="1" ht="20.100000000000001" customHeight="1" collapsed="1" x14ac:dyDescent="0.2">
      <c r="A261" s="324"/>
      <c r="B261" s="291">
        <f t="shared" ref="B261:C261" si="108">B260+1</f>
        <v>242</v>
      </c>
      <c r="C261" s="604">
        <f t="shared" si="108"/>
        <v>242</v>
      </c>
      <c r="D261" s="328" t="str">
        <f t="shared" si="93"/>
        <v>E1</v>
      </c>
      <c r="E261" s="327" t="str">
        <f t="shared" si="93"/>
        <v>P0</v>
      </c>
      <c r="F261" s="328" t="str">
        <f t="shared" si="93"/>
        <v>A</v>
      </c>
      <c r="G261" s="329">
        <f t="shared" si="56"/>
        <v>0</v>
      </c>
      <c r="H261" s="330"/>
      <c r="I261" s="586">
        <f t="shared" si="57"/>
        <v>0</v>
      </c>
      <c r="J261" s="347"/>
      <c r="K261" s="333"/>
      <c r="L261" s="475" t="str">
        <f t="shared" si="58"/>
        <v/>
      </c>
      <c r="M261" s="602">
        <f>IFERROR(ROUNDUP(K261/Datos_Avanzados!$C$113,0),0)</f>
        <v>0</v>
      </c>
      <c r="N261" s="455"/>
      <c r="O261" s="441" t="s">
        <v>12</v>
      </c>
      <c r="P261" s="455"/>
      <c r="Q261" s="474"/>
      <c r="R261" s="441" t="s">
        <v>12</v>
      </c>
      <c r="S261" s="441" t="s">
        <v>12</v>
      </c>
      <c r="T261" s="441" t="s">
        <v>12</v>
      </c>
      <c r="U261" s="474"/>
      <c r="V261" s="473">
        <f t="shared" si="59"/>
        <v>0</v>
      </c>
      <c r="W261" s="455"/>
      <c r="X261" s="441" t="s">
        <v>12</v>
      </c>
      <c r="Y261" s="474"/>
      <c r="Z261" s="466"/>
      <c r="AA261" s="466"/>
      <c r="AB261" s="466"/>
      <c r="AC261" s="579"/>
      <c r="AD261" s="582"/>
      <c r="AE261" s="582"/>
      <c r="AF261" s="582"/>
      <c r="AG261" s="582"/>
      <c r="AH261" s="605" t="str">
        <f t="shared" si="60"/>
        <v/>
      </c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T261" s="334">
        <f>IF(K261&gt;0,IF(Datos_Principales!$E$457=1,D261&amp;"-"&amp;F261,D261&amp;"-"&amp;E261&amp;"-"&amp;F261),0)</f>
        <v>0</v>
      </c>
      <c r="AU261" s="334">
        <f t="shared" si="61"/>
        <v>0</v>
      </c>
      <c r="AV261" s="334">
        <f t="shared" si="62"/>
        <v>0</v>
      </c>
      <c r="AW261" s="471">
        <f t="shared" si="63"/>
        <v>0</v>
      </c>
      <c r="AX261" s="471">
        <f t="shared" si="64"/>
        <v>0</v>
      </c>
      <c r="AY261" s="471">
        <f t="shared" si="65"/>
        <v>0</v>
      </c>
    </row>
    <row r="262" spans="1:51" s="334" customFormat="1" ht="20.100000000000001" customHeight="1" collapsed="1" x14ac:dyDescent="0.2">
      <c r="A262" s="324"/>
      <c r="B262" s="291">
        <f t="shared" ref="B262:C262" si="109">B261+1</f>
        <v>243</v>
      </c>
      <c r="C262" s="604">
        <f t="shared" si="109"/>
        <v>243</v>
      </c>
      <c r="D262" s="328" t="str">
        <f t="shared" ref="D262:F277" si="110">D261</f>
        <v>E1</v>
      </c>
      <c r="E262" s="327" t="str">
        <f t="shared" si="110"/>
        <v>P0</v>
      </c>
      <c r="F262" s="328" t="str">
        <f t="shared" si="110"/>
        <v>A</v>
      </c>
      <c r="G262" s="329">
        <f t="shared" si="56"/>
        <v>0</v>
      </c>
      <c r="H262" s="330"/>
      <c r="I262" s="586">
        <f t="shared" si="57"/>
        <v>0</v>
      </c>
      <c r="J262" s="347"/>
      <c r="K262" s="333"/>
      <c r="L262" s="475" t="str">
        <f t="shared" si="58"/>
        <v/>
      </c>
      <c r="M262" s="602">
        <f>IFERROR(ROUNDUP(K262/Datos_Avanzados!$C$113,0),0)</f>
        <v>0</v>
      </c>
      <c r="N262" s="455"/>
      <c r="O262" s="441" t="s">
        <v>12</v>
      </c>
      <c r="P262" s="455"/>
      <c r="Q262" s="474"/>
      <c r="R262" s="441" t="s">
        <v>12</v>
      </c>
      <c r="S262" s="441" t="s">
        <v>12</v>
      </c>
      <c r="T262" s="441" t="s">
        <v>12</v>
      </c>
      <c r="U262" s="474"/>
      <c r="V262" s="473">
        <f t="shared" si="59"/>
        <v>0</v>
      </c>
      <c r="W262" s="455"/>
      <c r="X262" s="441" t="s">
        <v>12</v>
      </c>
      <c r="Y262" s="474"/>
      <c r="Z262" s="466"/>
      <c r="AA262" s="466"/>
      <c r="AB262" s="466"/>
      <c r="AC262" s="579"/>
      <c r="AD262" s="582"/>
      <c r="AE262" s="582"/>
      <c r="AF262" s="582"/>
      <c r="AG262" s="582"/>
      <c r="AH262" s="605" t="str">
        <f t="shared" si="60"/>
        <v/>
      </c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T262" s="334">
        <f>IF(K262&gt;0,IF(Datos_Principales!$E$457=1,D262&amp;"-"&amp;F262,D262&amp;"-"&amp;E262&amp;"-"&amp;F262),0)</f>
        <v>0</v>
      </c>
      <c r="AU262" s="334">
        <f t="shared" si="61"/>
        <v>0</v>
      </c>
      <c r="AV262" s="334">
        <f t="shared" si="62"/>
        <v>0</v>
      </c>
      <c r="AW262" s="471">
        <f t="shared" si="63"/>
        <v>0</v>
      </c>
      <c r="AX262" s="471">
        <f t="shared" si="64"/>
        <v>0</v>
      </c>
      <c r="AY262" s="471">
        <f t="shared" si="65"/>
        <v>0</v>
      </c>
    </row>
    <row r="263" spans="1:51" s="334" customFormat="1" ht="20.100000000000001" customHeight="1" collapsed="1" x14ac:dyDescent="0.2">
      <c r="A263" s="324"/>
      <c r="B263" s="291">
        <f t="shared" ref="B263:C263" si="111">B262+1</f>
        <v>244</v>
      </c>
      <c r="C263" s="604">
        <f t="shared" si="111"/>
        <v>244</v>
      </c>
      <c r="D263" s="328" t="str">
        <f t="shared" si="110"/>
        <v>E1</v>
      </c>
      <c r="E263" s="327" t="str">
        <f t="shared" si="110"/>
        <v>P0</v>
      </c>
      <c r="F263" s="328" t="str">
        <f t="shared" si="110"/>
        <v>A</v>
      </c>
      <c r="G263" s="329">
        <f t="shared" si="56"/>
        <v>0</v>
      </c>
      <c r="H263" s="330"/>
      <c r="I263" s="586">
        <f t="shared" si="57"/>
        <v>0</v>
      </c>
      <c r="J263" s="347"/>
      <c r="K263" s="333"/>
      <c r="L263" s="475" t="str">
        <f t="shared" si="58"/>
        <v/>
      </c>
      <c r="M263" s="602">
        <f>IFERROR(ROUNDUP(K263/Datos_Avanzados!$C$113,0),0)</f>
        <v>0</v>
      </c>
      <c r="N263" s="455"/>
      <c r="O263" s="441" t="s">
        <v>12</v>
      </c>
      <c r="P263" s="455"/>
      <c r="Q263" s="474"/>
      <c r="R263" s="441" t="s">
        <v>12</v>
      </c>
      <c r="S263" s="441" t="s">
        <v>12</v>
      </c>
      <c r="T263" s="441" t="s">
        <v>12</v>
      </c>
      <c r="U263" s="474"/>
      <c r="V263" s="473">
        <f t="shared" si="59"/>
        <v>0</v>
      </c>
      <c r="W263" s="455"/>
      <c r="X263" s="441" t="s">
        <v>12</v>
      </c>
      <c r="Y263" s="474"/>
      <c r="Z263" s="466"/>
      <c r="AA263" s="466"/>
      <c r="AB263" s="466"/>
      <c r="AC263" s="579"/>
      <c r="AD263" s="582"/>
      <c r="AE263" s="582"/>
      <c r="AF263" s="582"/>
      <c r="AG263" s="582"/>
      <c r="AH263" s="605" t="str">
        <f t="shared" si="60"/>
        <v/>
      </c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T263" s="334">
        <f>IF(K263&gt;0,IF(Datos_Principales!$E$457=1,D263&amp;"-"&amp;F263,D263&amp;"-"&amp;E263&amp;"-"&amp;F263),0)</f>
        <v>0</v>
      </c>
      <c r="AU263" s="334">
        <f t="shared" si="61"/>
        <v>0</v>
      </c>
      <c r="AV263" s="334">
        <f t="shared" si="62"/>
        <v>0</v>
      </c>
      <c r="AW263" s="471">
        <f t="shared" si="63"/>
        <v>0</v>
      </c>
      <c r="AX263" s="471">
        <f t="shared" si="64"/>
        <v>0</v>
      </c>
      <c r="AY263" s="471">
        <f t="shared" si="65"/>
        <v>0</v>
      </c>
    </row>
    <row r="264" spans="1:51" s="334" customFormat="1" ht="20.100000000000001" customHeight="1" collapsed="1" x14ac:dyDescent="0.2">
      <c r="A264" s="324"/>
      <c r="B264" s="291">
        <f t="shared" ref="B264:C264" si="112">B263+1</f>
        <v>245</v>
      </c>
      <c r="C264" s="604">
        <f t="shared" si="112"/>
        <v>245</v>
      </c>
      <c r="D264" s="328" t="str">
        <f t="shared" si="110"/>
        <v>E1</v>
      </c>
      <c r="E264" s="327" t="str">
        <f t="shared" si="110"/>
        <v>P0</v>
      </c>
      <c r="F264" s="328" t="str">
        <f t="shared" si="110"/>
        <v>A</v>
      </c>
      <c r="G264" s="329">
        <f t="shared" si="56"/>
        <v>0</v>
      </c>
      <c r="H264" s="330"/>
      <c r="I264" s="586">
        <f t="shared" si="57"/>
        <v>0</v>
      </c>
      <c r="J264" s="347"/>
      <c r="K264" s="333"/>
      <c r="L264" s="475" t="str">
        <f t="shared" si="58"/>
        <v/>
      </c>
      <c r="M264" s="602">
        <f>IFERROR(ROUNDUP(K264/Datos_Avanzados!$C$113,0),0)</f>
        <v>0</v>
      </c>
      <c r="N264" s="455"/>
      <c r="O264" s="441" t="s">
        <v>12</v>
      </c>
      <c r="P264" s="455"/>
      <c r="Q264" s="474"/>
      <c r="R264" s="441" t="s">
        <v>12</v>
      </c>
      <c r="S264" s="441" t="s">
        <v>12</v>
      </c>
      <c r="T264" s="441" t="s">
        <v>12</v>
      </c>
      <c r="U264" s="474"/>
      <c r="V264" s="473">
        <f t="shared" si="59"/>
        <v>0</v>
      </c>
      <c r="W264" s="455"/>
      <c r="X264" s="441" t="s">
        <v>12</v>
      </c>
      <c r="Y264" s="474"/>
      <c r="Z264" s="466"/>
      <c r="AA264" s="466"/>
      <c r="AB264" s="466"/>
      <c r="AC264" s="579"/>
      <c r="AD264" s="582"/>
      <c r="AE264" s="582"/>
      <c r="AF264" s="582"/>
      <c r="AG264" s="582"/>
      <c r="AH264" s="605" t="str">
        <f t="shared" si="60"/>
        <v/>
      </c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T264" s="334">
        <f>IF(K264&gt;0,IF(Datos_Principales!$E$457=1,D264&amp;"-"&amp;F264,D264&amp;"-"&amp;E264&amp;"-"&amp;F264),0)</f>
        <v>0</v>
      </c>
      <c r="AU264" s="334">
        <f t="shared" si="61"/>
        <v>0</v>
      </c>
      <c r="AV264" s="334">
        <f t="shared" si="62"/>
        <v>0</v>
      </c>
      <c r="AW264" s="471">
        <f t="shared" si="63"/>
        <v>0</v>
      </c>
      <c r="AX264" s="471">
        <f t="shared" si="64"/>
        <v>0</v>
      </c>
      <c r="AY264" s="471">
        <f t="shared" si="65"/>
        <v>0</v>
      </c>
    </row>
    <row r="265" spans="1:51" s="334" customFormat="1" ht="20.100000000000001" customHeight="1" collapsed="1" x14ac:dyDescent="0.2">
      <c r="A265" s="324"/>
      <c r="B265" s="291">
        <f t="shared" ref="B265:C265" si="113">B264+1</f>
        <v>246</v>
      </c>
      <c r="C265" s="604">
        <f t="shared" si="113"/>
        <v>246</v>
      </c>
      <c r="D265" s="328" t="str">
        <f t="shared" si="110"/>
        <v>E1</v>
      </c>
      <c r="E265" s="327" t="str">
        <f t="shared" si="110"/>
        <v>P0</v>
      </c>
      <c r="F265" s="328" t="str">
        <f t="shared" si="110"/>
        <v>A</v>
      </c>
      <c r="G265" s="329">
        <f t="shared" si="56"/>
        <v>0</v>
      </c>
      <c r="H265" s="330"/>
      <c r="I265" s="586">
        <f t="shared" si="57"/>
        <v>0</v>
      </c>
      <c r="J265" s="347"/>
      <c r="K265" s="333"/>
      <c r="L265" s="475" t="str">
        <f t="shared" si="58"/>
        <v/>
      </c>
      <c r="M265" s="602">
        <f>IFERROR(ROUNDUP(K265/Datos_Avanzados!$C$113,0),0)</f>
        <v>0</v>
      </c>
      <c r="N265" s="455"/>
      <c r="O265" s="441" t="s">
        <v>12</v>
      </c>
      <c r="P265" s="455"/>
      <c r="Q265" s="474"/>
      <c r="R265" s="441" t="s">
        <v>12</v>
      </c>
      <c r="S265" s="441" t="s">
        <v>12</v>
      </c>
      <c r="T265" s="441" t="s">
        <v>12</v>
      </c>
      <c r="U265" s="474"/>
      <c r="V265" s="473">
        <f t="shared" si="59"/>
        <v>0</v>
      </c>
      <c r="W265" s="455"/>
      <c r="X265" s="441" t="s">
        <v>12</v>
      </c>
      <c r="Y265" s="474"/>
      <c r="Z265" s="466"/>
      <c r="AA265" s="466"/>
      <c r="AB265" s="466"/>
      <c r="AC265" s="579"/>
      <c r="AD265" s="582"/>
      <c r="AE265" s="582"/>
      <c r="AF265" s="582"/>
      <c r="AG265" s="582"/>
      <c r="AH265" s="605" t="str">
        <f t="shared" si="60"/>
        <v/>
      </c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T265" s="334">
        <f>IF(K265&gt;0,IF(Datos_Principales!$E$457=1,D265&amp;"-"&amp;F265,D265&amp;"-"&amp;E265&amp;"-"&amp;F265),0)</f>
        <v>0</v>
      </c>
      <c r="AU265" s="334">
        <f t="shared" si="61"/>
        <v>0</v>
      </c>
      <c r="AV265" s="334">
        <f t="shared" si="62"/>
        <v>0</v>
      </c>
      <c r="AW265" s="471">
        <f t="shared" si="63"/>
        <v>0</v>
      </c>
      <c r="AX265" s="471">
        <f t="shared" si="64"/>
        <v>0</v>
      </c>
      <c r="AY265" s="471">
        <f t="shared" si="65"/>
        <v>0</v>
      </c>
    </row>
    <row r="266" spans="1:51" s="334" customFormat="1" ht="20.100000000000001" customHeight="1" collapsed="1" x14ac:dyDescent="0.2">
      <c r="A266" s="324"/>
      <c r="B266" s="291">
        <f t="shared" ref="B266:C266" si="114">B265+1</f>
        <v>247</v>
      </c>
      <c r="C266" s="604">
        <f t="shared" si="114"/>
        <v>247</v>
      </c>
      <c r="D266" s="328" t="str">
        <f t="shared" si="110"/>
        <v>E1</v>
      </c>
      <c r="E266" s="327" t="str">
        <f t="shared" si="110"/>
        <v>P0</v>
      </c>
      <c r="F266" s="328" t="str">
        <f t="shared" si="110"/>
        <v>A</v>
      </c>
      <c r="G266" s="329">
        <f t="shared" si="56"/>
        <v>0</v>
      </c>
      <c r="H266" s="330"/>
      <c r="I266" s="586">
        <f t="shared" si="57"/>
        <v>0</v>
      </c>
      <c r="J266" s="347"/>
      <c r="K266" s="333"/>
      <c r="L266" s="475" t="str">
        <f t="shared" si="58"/>
        <v/>
      </c>
      <c r="M266" s="602">
        <f>IFERROR(ROUNDUP(K266/Datos_Avanzados!$C$113,0),0)</f>
        <v>0</v>
      </c>
      <c r="N266" s="455"/>
      <c r="O266" s="441" t="s">
        <v>12</v>
      </c>
      <c r="P266" s="455"/>
      <c r="Q266" s="474"/>
      <c r="R266" s="441" t="s">
        <v>12</v>
      </c>
      <c r="S266" s="441" t="s">
        <v>12</v>
      </c>
      <c r="T266" s="441" t="s">
        <v>12</v>
      </c>
      <c r="U266" s="474"/>
      <c r="V266" s="473">
        <f t="shared" si="59"/>
        <v>0</v>
      </c>
      <c r="W266" s="455"/>
      <c r="X266" s="441" t="s">
        <v>12</v>
      </c>
      <c r="Y266" s="474"/>
      <c r="Z266" s="466"/>
      <c r="AA266" s="466"/>
      <c r="AB266" s="466"/>
      <c r="AC266" s="579"/>
      <c r="AD266" s="582"/>
      <c r="AE266" s="582"/>
      <c r="AF266" s="582"/>
      <c r="AG266" s="582"/>
      <c r="AH266" s="605" t="str">
        <f t="shared" si="60"/>
        <v/>
      </c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T266" s="334">
        <f>IF(K266&gt;0,IF(Datos_Principales!$E$457=1,D266&amp;"-"&amp;F266,D266&amp;"-"&amp;E266&amp;"-"&amp;F266),0)</f>
        <v>0</v>
      </c>
      <c r="AU266" s="334">
        <f t="shared" si="61"/>
        <v>0</v>
      </c>
      <c r="AV266" s="334">
        <f t="shared" si="62"/>
        <v>0</v>
      </c>
      <c r="AW266" s="471">
        <f t="shared" si="63"/>
        <v>0</v>
      </c>
      <c r="AX266" s="471">
        <f t="shared" si="64"/>
        <v>0</v>
      </c>
      <c r="AY266" s="471">
        <f t="shared" si="65"/>
        <v>0</v>
      </c>
    </row>
    <row r="267" spans="1:51" s="334" customFormat="1" ht="20.100000000000001" customHeight="1" collapsed="1" x14ac:dyDescent="0.2">
      <c r="A267" s="324"/>
      <c r="B267" s="291">
        <f t="shared" ref="B267:C267" si="115">B266+1</f>
        <v>248</v>
      </c>
      <c r="C267" s="604">
        <f t="shared" si="115"/>
        <v>248</v>
      </c>
      <c r="D267" s="328" t="str">
        <f t="shared" si="110"/>
        <v>E1</v>
      </c>
      <c r="E267" s="327" t="str">
        <f t="shared" si="110"/>
        <v>P0</v>
      </c>
      <c r="F267" s="328" t="str">
        <f t="shared" si="110"/>
        <v>A</v>
      </c>
      <c r="G267" s="329">
        <f t="shared" si="56"/>
        <v>0</v>
      </c>
      <c r="H267" s="330"/>
      <c r="I267" s="586">
        <f t="shared" si="57"/>
        <v>0</v>
      </c>
      <c r="J267" s="347"/>
      <c r="K267" s="333"/>
      <c r="L267" s="475" t="str">
        <f t="shared" si="58"/>
        <v/>
      </c>
      <c r="M267" s="602">
        <f>IFERROR(ROUNDUP(K267/Datos_Avanzados!$C$113,0),0)</f>
        <v>0</v>
      </c>
      <c r="N267" s="455"/>
      <c r="O267" s="441" t="s">
        <v>12</v>
      </c>
      <c r="P267" s="455"/>
      <c r="Q267" s="474"/>
      <c r="R267" s="441" t="s">
        <v>12</v>
      </c>
      <c r="S267" s="441" t="s">
        <v>12</v>
      </c>
      <c r="T267" s="441" t="s">
        <v>12</v>
      </c>
      <c r="U267" s="474"/>
      <c r="V267" s="473">
        <f t="shared" si="59"/>
        <v>0</v>
      </c>
      <c r="W267" s="455"/>
      <c r="X267" s="441" t="s">
        <v>12</v>
      </c>
      <c r="Y267" s="474"/>
      <c r="Z267" s="466"/>
      <c r="AA267" s="466"/>
      <c r="AB267" s="466"/>
      <c r="AC267" s="579"/>
      <c r="AD267" s="582"/>
      <c r="AE267" s="582"/>
      <c r="AF267" s="582"/>
      <c r="AG267" s="582"/>
      <c r="AH267" s="605" t="str">
        <f t="shared" si="60"/>
        <v/>
      </c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T267" s="334">
        <f>IF(K267&gt;0,IF(Datos_Principales!$E$457=1,D267&amp;"-"&amp;F267,D267&amp;"-"&amp;E267&amp;"-"&amp;F267),0)</f>
        <v>0</v>
      </c>
      <c r="AU267" s="334">
        <f t="shared" si="61"/>
        <v>0</v>
      </c>
      <c r="AV267" s="334">
        <f t="shared" si="62"/>
        <v>0</v>
      </c>
      <c r="AW267" s="471">
        <f t="shared" si="63"/>
        <v>0</v>
      </c>
      <c r="AX267" s="471">
        <f t="shared" si="64"/>
        <v>0</v>
      </c>
      <c r="AY267" s="471">
        <f t="shared" si="65"/>
        <v>0</v>
      </c>
    </row>
    <row r="268" spans="1:51" s="334" customFormat="1" ht="20.100000000000001" customHeight="1" collapsed="1" x14ac:dyDescent="0.2">
      <c r="A268" s="324"/>
      <c r="B268" s="291">
        <f t="shared" ref="B268:C268" si="116">B267+1</f>
        <v>249</v>
      </c>
      <c r="C268" s="604">
        <f t="shared" si="116"/>
        <v>249</v>
      </c>
      <c r="D268" s="328" t="str">
        <f t="shared" si="110"/>
        <v>E1</v>
      </c>
      <c r="E268" s="327" t="str">
        <f t="shared" si="110"/>
        <v>P0</v>
      </c>
      <c r="F268" s="328" t="str">
        <f t="shared" si="110"/>
        <v>A</v>
      </c>
      <c r="G268" s="329">
        <f t="shared" si="56"/>
        <v>0</v>
      </c>
      <c r="H268" s="330"/>
      <c r="I268" s="586">
        <f t="shared" si="57"/>
        <v>0</v>
      </c>
      <c r="J268" s="347"/>
      <c r="K268" s="333"/>
      <c r="L268" s="475" t="str">
        <f t="shared" si="58"/>
        <v/>
      </c>
      <c r="M268" s="602">
        <f>IFERROR(ROUNDUP(K268/Datos_Avanzados!$C$113,0),0)</f>
        <v>0</v>
      </c>
      <c r="N268" s="455"/>
      <c r="O268" s="441" t="s">
        <v>12</v>
      </c>
      <c r="P268" s="455"/>
      <c r="Q268" s="474"/>
      <c r="R268" s="441" t="s">
        <v>12</v>
      </c>
      <c r="S268" s="441" t="s">
        <v>12</v>
      </c>
      <c r="T268" s="441" t="s">
        <v>12</v>
      </c>
      <c r="U268" s="474"/>
      <c r="V268" s="473">
        <f t="shared" si="59"/>
        <v>0</v>
      </c>
      <c r="W268" s="455"/>
      <c r="X268" s="441" t="s">
        <v>12</v>
      </c>
      <c r="Y268" s="474"/>
      <c r="Z268" s="466"/>
      <c r="AA268" s="466"/>
      <c r="AB268" s="466"/>
      <c r="AC268" s="579"/>
      <c r="AD268" s="582"/>
      <c r="AE268" s="582"/>
      <c r="AF268" s="582"/>
      <c r="AG268" s="582"/>
      <c r="AH268" s="605" t="str">
        <f t="shared" si="60"/>
        <v/>
      </c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T268" s="334">
        <f>IF(K268&gt;0,IF(Datos_Principales!$E$457=1,D268&amp;"-"&amp;F268,D268&amp;"-"&amp;E268&amp;"-"&amp;F268),0)</f>
        <v>0</v>
      </c>
      <c r="AU268" s="334">
        <f t="shared" si="61"/>
        <v>0</v>
      </c>
      <c r="AV268" s="334">
        <f t="shared" si="62"/>
        <v>0</v>
      </c>
      <c r="AW268" s="471">
        <f t="shared" si="63"/>
        <v>0</v>
      </c>
      <c r="AX268" s="471">
        <f t="shared" si="64"/>
        <v>0</v>
      </c>
      <c r="AY268" s="471">
        <f t="shared" si="65"/>
        <v>0</v>
      </c>
    </row>
    <row r="269" spans="1:51" s="334" customFormat="1" ht="20.100000000000001" customHeight="1" collapsed="1" x14ac:dyDescent="0.2">
      <c r="A269" s="324"/>
      <c r="B269" s="291">
        <f t="shared" ref="B269:C269" si="117">B268+1</f>
        <v>250</v>
      </c>
      <c r="C269" s="604">
        <f t="shared" si="117"/>
        <v>250</v>
      </c>
      <c r="D269" s="328" t="str">
        <f t="shared" si="110"/>
        <v>E1</v>
      </c>
      <c r="E269" s="327" t="str">
        <f t="shared" si="110"/>
        <v>P0</v>
      </c>
      <c r="F269" s="328" t="str">
        <f t="shared" si="110"/>
        <v>A</v>
      </c>
      <c r="G269" s="329">
        <f t="shared" si="56"/>
        <v>0</v>
      </c>
      <c r="H269" s="330"/>
      <c r="I269" s="586">
        <f t="shared" si="57"/>
        <v>0</v>
      </c>
      <c r="J269" s="347"/>
      <c r="K269" s="333"/>
      <c r="L269" s="475" t="str">
        <f t="shared" si="58"/>
        <v/>
      </c>
      <c r="M269" s="602">
        <f>IFERROR(ROUNDUP(K269/Datos_Avanzados!$C$113,0),0)</f>
        <v>0</v>
      </c>
      <c r="N269" s="455"/>
      <c r="O269" s="441" t="s">
        <v>12</v>
      </c>
      <c r="P269" s="455"/>
      <c r="Q269" s="474"/>
      <c r="R269" s="441" t="s">
        <v>12</v>
      </c>
      <c r="S269" s="441" t="s">
        <v>12</v>
      </c>
      <c r="T269" s="441" t="s">
        <v>12</v>
      </c>
      <c r="U269" s="474"/>
      <c r="V269" s="473">
        <f t="shared" si="59"/>
        <v>0</v>
      </c>
      <c r="W269" s="455"/>
      <c r="X269" s="441" t="s">
        <v>12</v>
      </c>
      <c r="Y269" s="474"/>
      <c r="Z269" s="466"/>
      <c r="AA269" s="466"/>
      <c r="AB269" s="466"/>
      <c r="AC269" s="579"/>
      <c r="AD269" s="582"/>
      <c r="AE269" s="582"/>
      <c r="AF269" s="582"/>
      <c r="AG269" s="582"/>
      <c r="AH269" s="605" t="str">
        <f t="shared" si="60"/>
        <v/>
      </c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T269" s="334">
        <f>IF(K269&gt;0,IF(Datos_Principales!$E$457=1,D269&amp;"-"&amp;F269,D269&amp;"-"&amp;E269&amp;"-"&amp;F269),0)</f>
        <v>0</v>
      </c>
      <c r="AU269" s="334">
        <f t="shared" si="61"/>
        <v>0</v>
      </c>
      <c r="AV269" s="334">
        <f t="shared" si="62"/>
        <v>0</v>
      </c>
      <c r="AW269" s="471">
        <f t="shared" si="63"/>
        <v>0</v>
      </c>
      <c r="AX269" s="471">
        <f t="shared" si="64"/>
        <v>0</v>
      </c>
      <c r="AY269" s="471">
        <f t="shared" si="65"/>
        <v>0</v>
      </c>
    </row>
    <row r="270" spans="1:51" s="334" customFormat="1" ht="20.100000000000001" customHeight="1" collapsed="1" x14ac:dyDescent="0.2">
      <c r="A270" s="324"/>
      <c r="B270" s="291">
        <f t="shared" ref="B270:C270" si="118">B269+1</f>
        <v>251</v>
      </c>
      <c r="C270" s="604">
        <f t="shared" si="118"/>
        <v>251</v>
      </c>
      <c r="D270" s="328" t="str">
        <f t="shared" si="110"/>
        <v>E1</v>
      </c>
      <c r="E270" s="327" t="str">
        <f t="shared" si="110"/>
        <v>P0</v>
      </c>
      <c r="F270" s="328" t="str">
        <f t="shared" si="110"/>
        <v>A</v>
      </c>
      <c r="G270" s="329">
        <f t="shared" si="56"/>
        <v>0</v>
      </c>
      <c r="H270" s="330"/>
      <c r="I270" s="586">
        <f t="shared" si="57"/>
        <v>0</v>
      </c>
      <c r="J270" s="347"/>
      <c r="K270" s="333"/>
      <c r="L270" s="475" t="str">
        <f t="shared" si="58"/>
        <v/>
      </c>
      <c r="M270" s="602">
        <f>IFERROR(ROUNDUP(K270/Datos_Avanzados!$C$113,0),0)</f>
        <v>0</v>
      </c>
      <c r="N270" s="455"/>
      <c r="O270" s="441" t="s">
        <v>12</v>
      </c>
      <c r="P270" s="455"/>
      <c r="Q270" s="474"/>
      <c r="R270" s="441" t="s">
        <v>12</v>
      </c>
      <c r="S270" s="441" t="s">
        <v>12</v>
      </c>
      <c r="T270" s="441" t="s">
        <v>12</v>
      </c>
      <c r="U270" s="474"/>
      <c r="V270" s="473">
        <f t="shared" si="59"/>
        <v>0</v>
      </c>
      <c r="W270" s="455"/>
      <c r="X270" s="441" t="s">
        <v>12</v>
      </c>
      <c r="Y270" s="474"/>
      <c r="Z270" s="466"/>
      <c r="AA270" s="466"/>
      <c r="AB270" s="466"/>
      <c r="AC270" s="579"/>
      <c r="AD270" s="582"/>
      <c r="AE270" s="582"/>
      <c r="AF270" s="582"/>
      <c r="AG270" s="582"/>
      <c r="AH270" s="605" t="str">
        <f t="shared" si="60"/>
        <v/>
      </c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T270" s="334">
        <f>IF(K270&gt;0,IF(Datos_Principales!$E$457=1,D270&amp;"-"&amp;F270,D270&amp;"-"&amp;E270&amp;"-"&amp;F270),0)</f>
        <v>0</v>
      </c>
      <c r="AU270" s="334">
        <f t="shared" si="61"/>
        <v>0</v>
      </c>
      <c r="AV270" s="334">
        <f t="shared" si="62"/>
        <v>0</v>
      </c>
      <c r="AW270" s="471">
        <f t="shared" si="63"/>
        <v>0</v>
      </c>
      <c r="AX270" s="471">
        <f t="shared" si="64"/>
        <v>0</v>
      </c>
      <c r="AY270" s="471">
        <f t="shared" si="65"/>
        <v>0</v>
      </c>
    </row>
    <row r="271" spans="1:51" s="334" customFormat="1" ht="20.100000000000001" customHeight="1" collapsed="1" x14ac:dyDescent="0.2">
      <c r="A271" s="324"/>
      <c r="B271" s="291">
        <f t="shared" ref="B271:C271" si="119">B270+1</f>
        <v>252</v>
      </c>
      <c r="C271" s="604">
        <f t="shared" si="119"/>
        <v>252</v>
      </c>
      <c r="D271" s="328" t="str">
        <f t="shared" si="110"/>
        <v>E1</v>
      </c>
      <c r="E271" s="327" t="str">
        <f t="shared" si="110"/>
        <v>P0</v>
      </c>
      <c r="F271" s="328" t="str">
        <f t="shared" si="110"/>
        <v>A</v>
      </c>
      <c r="G271" s="329">
        <f t="shared" si="56"/>
        <v>0</v>
      </c>
      <c r="H271" s="330"/>
      <c r="I271" s="586">
        <f t="shared" si="57"/>
        <v>0</v>
      </c>
      <c r="J271" s="347"/>
      <c r="K271" s="333"/>
      <c r="L271" s="475" t="str">
        <f t="shared" si="58"/>
        <v/>
      </c>
      <c r="M271" s="602">
        <f>IFERROR(ROUNDUP(K271/Datos_Avanzados!$C$113,0),0)</f>
        <v>0</v>
      </c>
      <c r="N271" s="455"/>
      <c r="O271" s="441" t="s">
        <v>12</v>
      </c>
      <c r="P271" s="455"/>
      <c r="Q271" s="474"/>
      <c r="R271" s="441" t="s">
        <v>12</v>
      </c>
      <c r="S271" s="441" t="s">
        <v>12</v>
      </c>
      <c r="T271" s="441" t="s">
        <v>12</v>
      </c>
      <c r="U271" s="474"/>
      <c r="V271" s="473">
        <f t="shared" si="59"/>
        <v>0</v>
      </c>
      <c r="W271" s="455"/>
      <c r="X271" s="441" t="s">
        <v>12</v>
      </c>
      <c r="Y271" s="474"/>
      <c r="Z271" s="466"/>
      <c r="AA271" s="466"/>
      <c r="AB271" s="466"/>
      <c r="AC271" s="579"/>
      <c r="AD271" s="582"/>
      <c r="AE271" s="582"/>
      <c r="AF271" s="582"/>
      <c r="AG271" s="582"/>
      <c r="AH271" s="605" t="str">
        <f t="shared" si="60"/>
        <v/>
      </c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T271" s="334">
        <f>IF(K271&gt;0,IF(Datos_Principales!$E$457=1,D271&amp;"-"&amp;F271,D271&amp;"-"&amp;E271&amp;"-"&amp;F271),0)</f>
        <v>0</v>
      </c>
      <c r="AU271" s="334">
        <f t="shared" si="61"/>
        <v>0</v>
      </c>
      <c r="AV271" s="334">
        <f t="shared" si="62"/>
        <v>0</v>
      </c>
      <c r="AW271" s="471">
        <f t="shared" si="63"/>
        <v>0</v>
      </c>
      <c r="AX271" s="471">
        <f t="shared" si="64"/>
        <v>0</v>
      </c>
      <c r="AY271" s="471">
        <f t="shared" si="65"/>
        <v>0</v>
      </c>
    </row>
    <row r="272" spans="1:51" s="334" customFormat="1" ht="20.100000000000001" customHeight="1" collapsed="1" x14ac:dyDescent="0.2">
      <c r="A272" s="324"/>
      <c r="B272" s="291">
        <f t="shared" ref="B272:C272" si="120">B271+1</f>
        <v>253</v>
      </c>
      <c r="C272" s="604">
        <f t="shared" si="120"/>
        <v>253</v>
      </c>
      <c r="D272" s="328" t="str">
        <f t="shared" si="110"/>
        <v>E1</v>
      </c>
      <c r="E272" s="327" t="str">
        <f t="shared" si="110"/>
        <v>P0</v>
      </c>
      <c r="F272" s="328" t="str">
        <f t="shared" si="110"/>
        <v>A</v>
      </c>
      <c r="G272" s="329">
        <f t="shared" si="56"/>
        <v>0</v>
      </c>
      <c r="H272" s="330"/>
      <c r="I272" s="586">
        <f t="shared" si="57"/>
        <v>0</v>
      </c>
      <c r="J272" s="347"/>
      <c r="K272" s="333"/>
      <c r="L272" s="475" t="str">
        <f t="shared" si="58"/>
        <v/>
      </c>
      <c r="M272" s="602">
        <f>IFERROR(ROUNDUP(K272/Datos_Avanzados!$C$113,0),0)</f>
        <v>0</v>
      </c>
      <c r="N272" s="455"/>
      <c r="O272" s="441" t="s">
        <v>12</v>
      </c>
      <c r="P272" s="455"/>
      <c r="Q272" s="474"/>
      <c r="R272" s="441" t="s">
        <v>12</v>
      </c>
      <c r="S272" s="441" t="s">
        <v>12</v>
      </c>
      <c r="T272" s="441" t="s">
        <v>12</v>
      </c>
      <c r="U272" s="474"/>
      <c r="V272" s="473">
        <f t="shared" si="59"/>
        <v>0</v>
      </c>
      <c r="W272" s="455"/>
      <c r="X272" s="441" t="s">
        <v>12</v>
      </c>
      <c r="Y272" s="474"/>
      <c r="Z272" s="466"/>
      <c r="AA272" s="466"/>
      <c r="AB272" s="466"/>
      <c r="AC272" s="579"/>
      <c r="AD272" s="582"/>
      <c r="AE272" s="582"/>
      <c r="AF272" s="582"/>
      <c r="AG272" s="582"/>
      <c r="AH272" s="605" t="str">
        <f t="shared" si="60"/>
        <v/>
      </c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T272" s="334">
        <f>IF(K272&gt;0,IF(Datos_Principales!$E$457=1,D272&amp;"-"&amp;F272,D272&amp;"-"&amp;E272&amp;"-"&amp;F272),0)</f>
        <v>0</v>
      </c>
      <c r="AU272" s="334">
        <f t="shared" si="61"/>
        <v>0</v>
      </c>
      <c r="AV272" s="334">
        <f t="shared" si="62"/>
        <v>0</v>
      </c>
      <c r="AW272" s="471">
        <f t="shared" si="63"/>
        <v>0</v>
      </c>
      <c r="AX272" s="471">
        <f t="shared" si="64"/>
        <v>0</v>
      </c>
      <c r="AY272" s="471">
        <f t="shared" si="65"/>
        <v>0</v>
      </c>
    </row>
    <row r="273" spans="1:51" s="334" customFormat="1" ht="20.100000000000001" customHeight="1" collapsed="1" x14ac:dyDescent="0.2">
      <c r="A273" s="324"/>
      <c r="B273" s="291">
        <f t="shared" ref="B273:C273" si="121">B272+1</f>
        <v>254</v>
      </c>
      <c r="C273" s="604">
        <f t="shared" si="121"/>
        <v>254</v>
      </c>
      <c r="D273" s="328" t="str">
        <f t="shared" si="110"/>
        <v>E1</v>
      </c>
      <c r="E273" s="327" t="str">
        <f t="shared" si="110"/>
        <v>P0</v>
      </c>
      <c r="F273" s="328" t="str">
        <f t="shared" si="110"/>
        <v>A</v>
      </c>
      <c r="G273" s="329">
        <f t="shared" si="56"/>
        <v>0</v>
      </c>
      <c r="H273" s="330"/>
      <c r="I273" s="586">
        <f t="shared" si="57"/>
        <v>0</v>
      </c>
      <c r="J273" s="347"/>
      <c r="K273" s="333"/>
      <c r="L273" s="475" t="str">
        <f t="shared" si="58"/>
        <v/>
      </c>
      <c r="M273" s="602">
        <f>IFERROR(ROUNDUP(K273/Datos_Avanzados!$C$113,0),0)</f>
        <v>0</v>
      </c>
      <c r="N273" s="455"/>
      <c r="O273" s="441" t="s">
        <v>12</v>
      </c>
      <c r="P273" s="455"/>
      <c r="Q273" s="474"/>
      <c r="R273" s="441" t="s">
        <v>12</v>
      </c>
      <c r="S273" s="441" t="s">
        <v>12</v>
      </c>
      <c r="T273" s="441" t="s">
        <v>12</v>
      </c>
      <c r="U273" s="474"/>
      <c r="V273" s="473">
        <f t="shared" si="59"/>
        <v>0</v>
      </c>
      <c r="W273" s="455"/>
      <c r="X273" s="441" t="s">
        <v>12</v>
      </c>
      <c r="Y273" s="474"/>
      <c r="Z273" s="466"/>
      <c r="AA273" s="466"/>
      <c r="AB273" s="466"/>
      <c r="AC273" s="579"/>
      <c r="AD273" s="582"/>
      <c r="AE273" s="582"/>
      <c r="AF273" s="582"/>
      <c r="AG273" s="582"/>
      <c r="AH273" s="605" t="str">
        <f t="shared" si="60"/>
        <v/>
      </c>
      <c r="AI273" s="316"/>
      <c r="AJ273" s="316"/>
      <c r="AK273" s="316"/>
      <c r="AL273" s="316"/>
      <c r="AM273" s="316"/>
      <c r="AN273" s="316"/>
      <c r="AO273" s="316"/>
      <c r="AP273" s="316"/>
      <c r="AQ273" s="316"/>
      <c r="AR273" s="316"/>
      <c r="AT273" s="334">
        <f>IF(K273&gt;0,IF(Datos_Principales!$E$457=1,D273&amp;"-"&amp;F273,D273&amp;"-"&amp;E273&amp;"-"&amp;F273),0)</f>
        <v>0</v>
      </c>
      <c r="AU273" s="334">
        <f t="shared" si="61"/>
        <v>0</v>
      </c>
      <c r="AV273" s="334">
        <f t="shared" si="62"/>
        <v>0</v>
      </c>
      <c r="AW273" s="471">
        <f t="shared" si="63"/>
        <v>0</v>
      </c>
      <c r="AX273" s="471">
        <f t="shared" si="64"/>
        <v>0</v>
      </c>
      <c r="AY273" s="471">
        <f t="shared" si="65"/>
        <v>0</v>
      </c>
    </row>
    <row r="274" spans="1:51" s="334" customFormat="1" ht="20.100000000000001" customHeight="1" collapsed="1" x14ac:dyDescent="0.2">
      <c r="A274" s="324"/>
      <c r="B274" s="291">
        <f t="shared" ref="B274:C274" si="122">B273+1</f>
        <v>255</v>
      </c>
      <c r="C274" s="604">
        <f t="shared" si="122"/>
        <v>255</v>
      </c>
      <c r="D274" s="328" t="str">
        <f t="shared" si="110"/>
        <v>E1</v>
      </c>
      <c r="E274" s="327" t="str">
        <f t="shared" si="110"/>
        <v>P0</v>
      </c>
      <c r="F274" s="328" t="str">
        <f t="shared" si="110"/>
        <v>A</v>
      </c>
      <c r="G274" s="329">
        <f t="shared" si="56"/>
        <v>0</v>
      </c>
      <c r="H274" s="330"/>
      <c r="I274" s="586">
        <f t="shared" si="57"/>
        <v>0</v>
      </c>
      <c r="J274" s="347"/>
      <c r="K274" s="333"/>
      <c r="L274" s="475" t="str">
        <f t="shared" si="58"/>
        <v/>
      </c>
      <c r="M274" s="602">
        <f>IFERROR(ROUNDUP(K274/Datos_Avanzados!$C$113,0),0)</f>
        <v>0</v>
      </c>
      <c r="N274" s="455"/>
      <c r="O274" s="441" t="s">
        <v>12</v>
      </c>
      <c r="P274" s="455"/>
      <c r="Q274" s="474"/>
      <c r="R274" s="441" t="s">
        <v>12</v>
      </c>
      <c r="S274" s="441" t="s">
        <v>12</v>
      </c>
      <c r="T274" s="441" t="s">
        <v>12</v>
      </c>
      <c r="U274" s="474"/>
      <c r="V274" s="473">
        <f t="shared" si="59"/>
        <v>0</v>
      </c>
      <c r="W274" s="455"/>
      <c r="X274" s="441" t="s">
        <v>12</v>
      </c>
      <c r="Y274" s="474"/>
      <c r="Z274" s="466"/>
      <c r="AA274" s="466"/>
      <c r="AB274" s="466"/>
      <c r="AC274" s="579"/>
      <c r="AD274" s="582"/>
      <c r="AE274" s="582"/>
      <c r="AF274" s="582"/>
      <c r="AG274" s="582"/>
      <c r="AH274" s="605" t="str">
        <f t="shared" si="60"/>
        <v/>
      </c>
      <c r="AI274" s="316"/>
      <c r="AJ274" s="316"/>
      <c r="AK274" s="316"/>
      <c r="AL274" s="316"/>
      <c r="AM274" s="316"/>
      <c r="AN274" s="316"/>
      <c r="AO274" s="316"/>
      <c r="AP274" s="316"/>
      <c r="AQ274" s="316"/>
      <c r="AR274" s="316"/>
      <c r="AT274" s="334">
        <f>IF(K274&gt;0,IF(Datos_Principales!$E$457=1,D274&amp;"-"&amp;F274,D274&amp;"-"&amp;E274&amp;"-"&amp;F274),0)</f>
        <v>0</v>
      </c>
      <c r="AU274" s="334">
        <f t="shared" si="61"/>
        <v>0</v>
      </c>
      <c r="AV274" s="334">
        <f t="shared" si="62"/>
        <v>0</v>
      </c>
      <c r="AW274" s="471">
        <f t="shared" si="63"/>
        <v>0</v>
      </c>
      <c r="AX274" s="471">
        <f t="shared" si="64"/>
        <v>0</v>
      </c>
      <c r="AY274" s="471">
        <f t="shared" si="65"/>
        <v>0</v>
      </c>
    </row>
    <row r="275" spans="1:51" s="334" customFormat="1" ht="20.100000000000001" customHeight="1" collapsed="1" x14ac:dyDescent="0.2">
      <c r="A275" s="324"/>
      <c r="B275" s="291">
        <f t="shared" ref="B275:C275" si="123">B274+1</f>
        <v>256</v>
      </c>
      <c r="C275" s="604">
        <f t="shared" si="123"/>
        <v>256</v>
      </c>
      <c r="D275" s="328" t="str">
        <f t="shared" si="110"/>
        <v>E1</v>
      </c>
      <c r="E275" s="327" t="str">
        <f t="shared" si="110"/>
        <v>P0</v>
      </c>
      <c r="F275" s="328" t="str">
        <f t="shared" si="110"/>
        <v>A</v>
      </c>
      <c r="G275" s="329">
        <f t="shared" si="56"/>
        <v>0</v>
      </c>
      <c r="H275" s="330"/>
      <c r="I275" s="586">
        <f t="shared" si="57"/>
        <v>0</v>
      </c>
      <c r="J275" s="347"/>
      <c r="K275" s="333"/>
      <c r="L275" s="475" t="str">
        <f t="shared" si="58"/>
        <v/>
      </c>
      <c r="M275" s="602">
        <f>IFERROR(ROUNDUP(K275/Datos_Avanzados!$C$113,0),0)</f>
        <v>0</v>
      </c>
      <c r="N275" s="455"/>
      <c r="O275" s="441" t="s">
        <v>12</v>
      </c>
      <c r="P275" s="455"/>
      <c r="Q275" s="474"/>
      <c r="R275" s="441" t="s">
        <v>12</v>
      </c>
      <c r="S275" s="441" t="s">
        <v>12</v>
      </c>
      <c r="T275" s="441" t="s">
        <v>12</v>
      </c>
      <c r="U275" s="474"/>
      <c r="V275" s="473">
        <f t="shared" si="59"/>
        <v>0</v>
      </c>
      <c r="W275" s="455"/>
      <c r="X275" s="441" t="s">
        <v>12</v>
      </c>
      <c r="Y275" s="474"/>
      <c r="Z275" s="466"/>
      <c r="AA275" s="466"/>
      <c r="AB275" s="466"/>
      <c r="AC275" s="579"/>
      <c r="AD275" s="582"/>
      <c r="AE275" s="582"/>
      <c r="AF275" s="582"/>
      <c r="AG275" s="582"/>
      <c r="AH275" s="605" t="str">
        <f t="shared" si="60"/>
        <v/>
      </c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T275" s="334">
        <f>IF(K275&gt;0,IF(Datos_Principales!$E$457=1,D275&amp;"-"&amp;F275,D275&amp;"-"&amp;E275&amp;"-"&amp;F275),0)</f>
        <v>0</v>
      </c>
      <c r="AU275" s="334">
        <f t="shared" si="61"/>
        <v>0</v>
      </c>
      <c r="AV275" s="334">
        <f t="shared" si="62"/>
        <v>0</v>
      </c>
      <c r="AW275" s="471">
        <f t="shared" si="63"/>
        <v>0</v>
      </c>
      <c r="AX275" s="471">
        <f t="shared" si="64"/>
        <v>0</v>
      </c>
      <c r="AY275" s="471">
        <f t="shared" si="65"/>
        <v>0</v>
      </c>
    </row>
    <row r="276" spans="1:51" s="334" customFormat="1" ht="20.100000000000001" customHeight="1" collapsed="1" x14ac:dyDescent="0.2">
      <c r="A276" s="324"/>
      <c r="B276" s="291">
        <f t="shared" ref="B276:C276" si="124">B275+1</f>
        <v>257</v>
      </c>
      <c r="C276" s="604">
        <f t="shared" si="124"/>
        <v>257</v>
      </c>
      <c r="D276" s="328" t="str">
        <f t="shared" si="110"/>
        <v>E1</v>
      </c>
      <c r="E276" s="327" t="str">
        <f t="shared" si="110"/>
        <v>P0</v>
      </c>
      <c r="F276" s="328" t="str">
        <f t="shared" si="110"/>
        <v>A</v>
      </c>
      <c r="G276" s="329">
        <f t="shared" si="56"/>
        <v>0</v>
      </c>
      <c r="H276" s="330"/>
      <c r="I276" s="586">
        <f t="shared" si="57"/>
        <v>0</v>
      </c>
      <c r="J276" s="347"/>
      <c r="K276" s="333"/>
      <c r="L276" s="475" t="str">
        <f t="shared" si="58"/>
        <v/>
      </c>
      <c r="M276" s="602">
        <f>IFERROR(ROUNDUP(K276/Datos_Avanzados!$C$113,0),0)</f>
        <v>0</v>
      </c>
      <c r="N276" s="455"/>
      <c r="O276" s="441" t="s">
        <v>12</v>
      </c>
      <c r="P276" s="455"/>
      <c r="Q276" s="474"/>
      <c r="R276" s="441" t="s">
        <v>12</v>
      </c>
      <c r="S276" s="441" t="s">
        <v>12</v>
      </c>
      <c r="T276" s="441" t="s">
        <v>12</v>
      </c>
      <c r="U276" s="474"/>
      <c r="V276" s="473">
        <f t="shared" si="59"/>
        <v>0</v>
      </c>
      <c r="W276" s="455"/>
      <c r="X276" s="441" t="s">
        <v>12</v>
      </c>
      <c r="Y276" s="474"/>
      <c r="Z276" s="466"/>
      <c r="AA276" s="466"/>
      <c r="AB276" s="466"/>
      <c r="AC276" s="579"/>
      <c r="AD276" s="582"/>
      <c r="AE276" s="582"/>
      <c r="AF276" s="582"/>
      <c r="AG276" s="582"/>
      <c r="AH276" s="605" t="str">
        <f t="shared" si="60"/>
        <v/>
      </c>
      <c r="AI276" s="316"/>
      <c r="AJ276" s="316"/>
      <c r="AK276" s="316"/>
      <c r="AL276" s="316"/>
      <c r="AM276" s="316"/>
      <c r="AN276" s="316"/>
      <c r="AO276" s="316"/>
      <c r="AP276" s="316"/>
      <c r="AQ276" s="316"/>
      <c r="AR276" s="316"/>
      <c r="AT276" s="334">
        <f>IF(K276&gt;0,IF(Datos_Principales!$E$457=1,D276&amp;"-"&amp;F276,D276&amp;"-"&amp;E276&amp;"-"&amp;F276),0)</f>
        <v>0</v>
      </c>
      <c r="AU276" s="334">
        <f t="shared" si="61"/>
        <v>0</v>
      </c>
      <c r="AV276" s="334">
        <f t="shared" si="62"/>
        <v>0</v>
      </c>
      <c r="AW276" s="471">
        <f t="shared" si="63"/>
        <v>0</v>
      </c>
      <c r="AX276" s="471">
        <f t="shared" si="64"/>
        <v>0</v>
      </c>
      <c r="AY276" s="471">
        <f t="shared" si="65"/>
        <v>0</v>
      </c>
    </row>
    <row r="277" spans="1:51" s="334" customFormat="1" ht="20.100000000000001" customHeight="1" collapsed="1" x14ac:dyDescent="0.2">
      <c r="A277" s="324"/>
      <c r="B277" s="291">
        <f t="shared" ref="B277:C277" si="125">B276+1</f>
        <v>258</v>
      </c>
      <c r="C277" s="604">
        <f t="shared" si="125"/>
        <v>258</v>
      </c>
      <c r="D277" s="328" t="str">
        <f t="shared" si="110"/>
        <v>E1</v>
      </c>
      <c r="E277" s="327" t="str">
        <f t="shared" si="110"/>
        <v>P0</v>
      </c>
      <c r="F277" s="328" t="str">
        <f t="shared" si="110"/>
        <v>A</v>
      </c>
      <c r="G277" s="329">
        <f t="shared" si="56"/>
        <v>0</v>
      </c>
      <c r="H277" s="330"/>
      <c r="I277" s="586">
        <f t="shared" si="57"/>
        <v>0</v>
      </c>
      <c r="J277" s="347"/>
      <c r="K277" s="333"/>
      <c r="L277" s="475" t="str">
        <f t="shared" si="58"/>
        <v/>
      </c>
      <c r="M277" s="602">
        <f>IFERROR(ROUNDUP(K277/Datos_Avanzados!$C$113,0),0)</f>
        <v>0</v>
      </c>
      <c r="N277" s="455"/>
      <c r="O277" s="441" t="s">
        <v>12</v>
      </c>
      <c r="P277" s="455"/>
      <c r="Q277" s="474"/>
      <c r="R277" s="441" t="s">
        <v>12</v>
      </c>
      <c r="S277" s="441" t="s">
        <v>12</v>
      </c>
      <c r="T277" s="441" t="s">
        <v>12</v>
      </c>
      <c r="U277" s="474"/>
      <c r="V277" s="473">
        <f t="shared" si="59"/>
        <v>0</v>
      </c>
      <c r="W277" s="455"/>
      <c r="X277" s="441" t="s">
        <v>12</v>
      </c>
      <c r="Y277" s="474"/>
      <c r="Z277" s="466"/>
      <c r="AA277" s="466"/>
      <c r="AB277" s="466"/>
      <c r="AC277" s="579"/>
      <c r="AD277" s="582"/>
      <c r="AE277" s="582"/>
      <c r="AF277" s="582"/>
      <c r="AG277" s="582"/>
      <c r="AH277" s="605" t="str">
        <f t="shared" si="60"/>
        <v/>
      </c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T277" s="334">
        <f>IF(K277&gt;0,IF(Datos_Principales!$E$457=1,D277&amp;"-"&amp;F277,D277&amp;"-"&amp;E277&amp;"-"&amp;F277),0)</f>
        <v>0</v>
      </c>
      <c r="AU277" s="334">
        <f t="shared" si="61"/>
        <v>0</v>
      </c>
      <c r="AV277" s="334">
        <f t="shared" si="62"/>
        <v>0</v>
      </c>
      <c r="AW277" s="471">
        <f t="shared" si="63"/>
        <v>0</v>
      </c>
      <c r="AX277" s="471">
        <f t="shared" si="64"/>
        <v>0</v>
      </c>
      <c r="AY277" s="471">
        <f t="shared" si="65"/>
        <v>0</v>
      </c>
    </row>
    <row r="278" spans="1:51" s="334" customFormat="1" ht="20.100000000000001" customHeight="1" collapsed="1" x14ac:dyDescent="0.2">
      <c r="A278" s="324"/>
      <c r="B278" s="291">
        <f t="shared" ref="B278:C278" si="126">B277+1</f>
        <v>259</v>
      </c>
      <c r="C278" s="604">
        <f t="shared" si="126"/>
        <v>259</v>
      </c>
      <c r="D278" s="328" t="str">
        <f t="shared" ref="D278:F293" si="127">D277</f>
        <v>E1</v>
      </c>
      <c r="E278" s="327" t="str">
        <f t="shared" si="127"/>
        <v>P0</v>
      </c>
      <c r="F278" s="328" t="str">
        <f t="shared" si="127"/>
        <v>A</v>
      </c>
      <c r="G278" s="329">
        <f t="shared" si="56"/>
        <v>0</v>
      </c>
      <c r="H278" s="330"/>
      <c r="I278" s="586">
        <f t="shared" si="57"/>
        <v>0</v>
      </c>
      <c r="J278" s="347"/>
      <c r="K278" s="333"/>
      <c r="L278" s="475" t="str">
        <f t="shared" si="58"/>
        <v/>
      </c>
      <c r="M278" s="602">
        <f>IFERROR(ROUNDUP(K278/Datos_Avanzados!$C$113,0),0)</f>
        <v>0</v>
      </c>
      <c r="N278" s="455"/>
      <c r="O278" s="441" t="s">
        <v>12</v>
      </c>
      <c r="P278" s="455"/>
      <c r="Q278" s="474"/>
      <c r="R278" s="441" t="s">
        <v>12</v>
      </c>
      <c r="S278" s="441" t="s">
        <v>12</v>
      </c>
      <c r="T278" s="441" t="s">
        <v>12</v>
      </c>
      <c r="U278" s="474"/>
      <c r="V278" s="473">
        <f t="shared" si="59"/>
        <v>0</v>
      </c>
      <c r="W278" s="455"/>
      <c r="X278" s="441" t="s">
        <v>12</v>
      </c>
      <c r="Y278" s="474"/>
      <c r="Z278" s="466"/>
      <c r="AA278" s="466"/>
      <c r="AB278" s="466"/>
      <c r="AC278" s="579"/>
      <c r="AD278" s="582"/>
      <c r="AE278" s="582"/>
      <c r="AF278" s="582"/>
      <c r="AG278" s="582"/>
      <c r="AH278" s="605" t="str">
        <f t="shared" si="60"/>
        <v/>
      </c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T278" s="334">
        <f>IF(K278&gt;0,IF(Datos_Principales!$E$457=1,D278&amp;"-"&amp;F278,D278&amp;"-"&amp;E278&amp;"-"&amp;F278),0)</f>
        <v>0</v>
      </c>
      <c r="AU278" s="334">
        <f t="shared" si="61"/>
        <v>0</v>
      </c>
      <c r="AV278" s="334">
        <f t="shared" si="62"/>
        <v>0</v>
      </c>
      <c r="AW278" s="471">
        <f t="shared" si="63"/>
        <v>0</v>
      </c>
      <c r="AX278" s="471">
        <f t="shared" si="64"/>
        <v>0</v>
      </c>
      <c r="AY278" s="471">
        <f t="shared" si="65"/>
        <v>0</v>
      </c>
    </row>
    <row r="279" spans="1:51" s="334" customFormat="1" ht="20.100000000000001" customHeight="1" collapsed="1" x14ac:dyDescent="0.2">
      <c r="A279" s="324"/>
      <c r="B279" s="291">
        <f t="shared" ref="B279:C279" si="128">B278+1</f>
        <v>260</v>
      </c>
      <c r="C279" s="604">
        <f t="shared" si="128"/>
        <v>260</v>
      </c>
      <c r="D279" s="328" t="str">
        <f t="shared" si="127"/>
        <v>E1</v>
      </c>
      <c r="E279" s="327" t="str">
        <f t="shared" si="127"/>
        <v>P0</v>
      </c>
      <c r="F279" s="328" t="str">
        <f t="shared" si="127"/>
        <v>A</v>
      </c>
      <c r="G279" s="329">
        <f t="shared" si="56"/>
        <v>0</v>
      </c>
      <c r="H279" s="330"/>
      <c r="I279" s="586">
        <f t="shared" si="57"/>
        <v>0</v>
      </c>
      <c r="J279" s="347"/>
      <c r="K279" s="333"/>
      <c r="L279" s="475" t="str">
        <f t="shared" si="58"/>
        <v/>
      </c>
      <c r="M279" s="602">
        <f>IFERROR(ROUNDUP(K279/Datos_Avanzados!$C$113,0),0)</f>
        <v>0</v>
      </c>
      <c r="N279" s="455"/>
      <c r="O279" s="441" t="s">
        <v>12</v>
      </c>
      <c r="P279" s="455"/>
      <c r="Q279" s="474"/>
      <c r="R279" s="441" t="s">
        <v>12</v>
      </c>
      <c r="S279" s="441" t="s">
        <v>12</v>
      </c>
      <c r="T279" s="441" t="s">
        <v>12</v>
      </c>
      <c r="U279" s="474"/>
      <c r="V279" s="473">
        <f t="shared" si="59"/>
        <v>0</v>
      </c>
      <c r="W279" s="455"/>
      <c r="X279" s="441" t="s">
        <v>12</v>
      </c>
      <c r="Y279" s="474"/>
      <c r="Z279" s="466"/>
      <c r="AA279" s="466"/>
      <c r="AB279" s="466"/>
      <c r="AC279" s="579"/>
      <c r="AD279" s="582"/>
      <c r="AE279" s="582"/>
      <c r="AF279" s="582"/>
      <c r="AG279" s="582"/>
      <c r="AH279" s="605" t="str">
        <f t="shared" si="60"/>
        <v/>
      </c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T279" s="334">
        <f>IF(K279&gt;0,IF(Datos_Principales!$E$457=1,D279&amp;"-"&amp;F279,D279&amp;"-"&amp;E279&amp;"-"&amp;F279),0)</f>
        <v>0</v>
      </c>
      <c r="AU279" s="334">
        <f t="shared" si="61"/>
        <v>0</v>
      </c>
      <c r="AV279" s="334">
        <f t="shared" si="62"/>
        <v>0</v>
      </c>
      <c r="AW279" s="471">
        <f t="shared" si="63"/>
        <v>0</v>
      </c>
      <c r="AX279" s="471">
        <f t="shared" si="64"/>
        <v>0</v>
      </c>
      <c r="AY279" s="471">
        <f t="shared" si="65"/>
        <v>0</v>
      </c>
    </row>
    <row r="280" spans="1:51" s="334" customFormat="1" ht="20.100000000000001" customHeight="1" collapsed="1" x14ac:dyDescent="0.2">
      <c r="A280" s="324"/>
      <c r="B280" s="291">
        <f t="shared" ref="B280:C280" si="129">B279+1</f>
        <v>261</v>
      </c>
      <c r="C280" s="604">
        <f t="shared" si="129"/>
        <v>261</v>
      </c>
      <c r="D280" s="328" t="str">
        <f t="shared" si="127"/>
        <v>E1</v>
      </c>
      <c r="E280" s="327" t="str">
        <f t="shared" si="127"/>
        <v>P0</v>
      </c>
      <c r="F280" s="328" t="str">
        <f t="shared" si="127"/>
        <v>A</v>
      </c>
      <c r="G280" s="329">
        <f t="shared" si="56"/>
        <v>0</v>
      </c>
      <c r="H280" s="330"/>
      <c r="I280" s="586">
        <f t="shared" si="57"/>
        <v>0</v>
      </c>
      <c r="J280" s="347"/>
      <c r="K280" s="333"/>
      <c r="L280" s="475" t="str">
        <f t="shared" si="58"/>
        <v/>
      </c>
      <c r="M280" s="602">
        <f>IFERROR(ROUNDUP(K280/Datos_Avanzados!$C$113,0),0)</f>
        <v>0</v>
      </c>
      <c r="N280" s="455"/>
      <c r="O280" s="441" t="s">
        <v>12</v>
      </c>
      <c r="P280" s="455"/>
      <c r="Q280" s="474"/>
      <c r="R280" s="441" t="s">
        <v>12</v>
      </c>
      <c r="S280" s="441" t="s">
        <v>12</v>
      </c>
      <c r="T280" s="441" t="s">
        <v>12</v>
      </c>
      <c r="U280" s="474"/>
      <c r="V280" s="473">
        <f t="shared" si="59"/>
        <v>0</v>
      </c>
      <c r="W280" s="455"/>
      <c r="X280" s="441" t="s">
        <v>12</v>
      </c>
      <c r="Y280" s="474"/>
      <c r="Z280" s="466"/>
      <c r="AA280" s="466"/>
      <c r="AB280" s="466"/>
      <c r="AC280" s="579"/>
      <c r="AD280" s="582"/>
      <c r="AE280" s="582"/>
      <c r="AF280" s="582"/>
      <c r="AG280" s="582"/>
      <c r="AH280" s="605" t="str">
        <f t="shared" si="60"/>
        <v/>
      </c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T280" s="334">
        <f>IF(K280&gt;0,IF(Datos_Principales!$E$457=1,D280&amp;"-"&amp;F280,D280&amp;"-"&amp;E280&amp;"-"&amp;F280),0)</f>
        <v>0</v>
      </c>
      <c r="AU280" s="334">
        <f t="shared" si="61"/>
        <v>0</v>
      </c>
      <c r="AV280" s="334">
        <f t="shared" si="62"/>
        <v>0</v>
      </c>
      <c r="AW280" s="471">
        <f t="shared" si="63"/>
        <v>0</v>
      </c>
      <c r="AX280" s="471">
        <f t="shared" si="64"/>
        <v>0</v>
      </c>
      <c r="AY280" s="471">
        <f t="shared" si="65"/>
        <v>0</v>
      </c>
    </row>
    <row r="281" spans="1:51" s="334" customFormat="1" ht="20.100000000000001" customHeight="1" collapsed="1" x14ac:dyDescent="0.2">
      <c r="A281" s="324"/>
      <c r="B281" s="291">
        <f t="shared" ref="B281:C281" si="130">B280+1</f>
        <v>262</v>
      </c>
      <c r="C281" s="604">
        <f t="shared" si="130"/>
        <v>262</v>
      </c>
      <c r="D281" s="328" t="str">
        <f t="shared" si="127"/>
        <v>E1</v>
      </c>
      <c r="E281" s="327" t="str">
        <f t="shared" si="127"/>
        <v>P0</v>
      </c>
      <c r="F281" s="328" t="str">
        <f t="shared" si="127"/>
        <v>A</v>
      </c>
      <c r="G281" s="329">
        <f t="shared" si="56"/>
        <v>0</v>
      </c>
      <c r="H281" s="330"/>
      <c r="I281" s="586">
        <f t="shared" si="57"/>
        <v>0</v>
      </c>
      <c r="J281" s="347"/>
      <c r="K281" s="333"/>
      <c r="L281" s="475" t="str">
        <f t="shared" si="58"/>
        <v/>
      </c>
      <c r="M281" s="602">
        <f>IFERROR(ROUNDUP(K281/Datos_Avanzados!$C$113,0),0)</f>
        <v>0</v>
      </c>
      <c r="N281" s="455"/>
      <c r="O281" s="441" t="s">
        <v>12</v>
      </c>
      <c r="P281" s="455"/>
      <c r="Q281" s="474"/>
      <c r="R281" s="441" t="s">
        <v>12</v>
      </c>
      <c r="S281" s="441" t="s">
        <v>12</v>
      </c>
      <c r="T281" s="441" t="s">
        <v>12</v>
      </c>
      <c r="U281" s="474"/>
      <c r="V281" s="473">
        <f t="shared" si="59"/>
        <v>0</v>
      </c>
      <c r="W281" s="455"/>
      <c r="X281" s="441" t="s">
        <v>12</v>
      </c>
      <c r="Y281" s="474"/>
      <c r="Z281" s="466"/>
      <c r="AA281" s="466"/>
      <c r="AB281" s="466"/>
      <c r="AC281" s="579"/>
      <c r="AD281" s="582"/>
      <c r="AE281" s="582"/>
      <c r="AF281" s="582"/>
      <c r="AG281" s="582"/>
      <c r="AH281" s="605" t="str">
        <f t="shared" si="60"/>
        <v/>
      </c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T281" s="334">
        <f>IF(K281&gt;0,IF(Datos_Principales!$E$457=1,D281&amp;"-"&amp;F281,D281&amp;"-"&amp;E281&amp;"-"&amp;F281),0)</f>
        <v>0</v>
      </c>
      <c r="AU281" s="334">
        <f t="shared" si="61"/>
        <v>0</v>
      </c>
      <c r="AV281" s="334">
        <f t="shared" si="62"/>
        <v>0</v>
      </c>
      <c r="AW281" s="471">
        <f t="shared" si="63"/>
        <v>0</v>
      </c>
      <c r="AX281" s="471">
        <f t="shared" si="64"/>
        <v>0</v>
      </c>
      <c r="AY281" s="471">
        <f t="shared" si="65"/>
        <v>0</v>
      </c>
    </row>
    <row r="282" spans="1:51" s="334" customFormat="1" ht="20.100000000000001" customHeight="1" collapsed="1" x14ac:dyDescent="0.2">
      <c r="A282" s="324"/>
      <c r="B282" s="291">
        <f t="shared" ref="B282:C282" si="131">B281+1</f>
        <v>263</v>
      </c>
      <c r="C282" s="604">
        <f t="shared" si="131"/>
        <v>263</v>
      </c>
      <c r="D282" s="328" t="str">
        <f t="shared" si="127"/>
        <v>E1</v>
      </c>
      <c r="E282" s="327" t="str">
        <f t="shared" si="127"/>
        <v>P0</v>
      </c>
      <c r="F282" s="328" t="str">
        <f t="shared" si="127"/>
        <v>A</v>
      </c>
      <c r="G282" s="329">
        <f t="shared" si="56"/>
        <v>0</v>
      </c>
      <c r="H282" s="330"/>
      <c r="I282" s="586">
        <f t="shared" si="57"/>
        <v>0</v>
      </c>
      <c r="J282" s="347"/>
      <c r="K282" s="333"/>
      <c r="L282" s="475" t="str">
        <f t="shared" si="58"/>
        <v/>
      </c>
      <c r="M282" s="602">
        <f>IFERROR(ROUNDUP(K282/Datos_Avanzados!$C$113,0),0)</f>
        <v>0</v>
      </c>
      <c r="N282" s="455"/>
      <c r="O282" s="441" t="s">
        <v>12</v>
      </c>
      <c r="P282" s="455"/>
      <c r="Q282" s="474"/>
      <c r="R282" s="441" t="s">
        <v>12</v>
      </c>
      <c r="S282" s="441" t="s">
        <v>12</v>
      </c>
      <c r="T282" s="441" t="s">
        <v>12</v>
      </c>
      <c r="U282" s="474"/>
      <c r="V282" s="473">
        <f t="shared" si="59"/>
        <v>0</v>
      </c>
      <c r="W282" s="455"/>
      <c r="X282" s="441" t="s">
        <v>12</v>
      </c>
      <c r="Y282" s="474"/>
      <c r="Z282" s="466"/>
      <c r="AA282" s="466"/>
      <c r="AB282" s="466"/>
      <c r="AC282" s="579"/>
      <c r="AD282" s="582"/>
      <c r="AE282" s="582"/>
      <c r="AF282" s="582"/>
      <c r="AG282" s="582"/>
      <c r="AH282" s="605" t="str">
        <f t="shared" si="60"/>
        <v/>
      </c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T282" s="334">
        <f>IF(K282&gt;0,IF(Datos_Principales!$E$457=1,D282&amp;"-"&amp;F282,D282&amp;"-"&amp;E282&amp;"-"&amp;F282),0)</f>
        <v>0</v>
      </c>
      <c r="AU282" s="334">
        <f t="shared" si="61"/>
        <v>0</v>
      </c>
      <c r="AV282" s="334">
        <f t="shared" si="62"/>
        <v>0</v>
      </c>
      <c r="AW282" s="471">
        <f t="shared" si="63"/>
        <v>0</v>
      </c>
      <c r="AX282" s="471">
        <f t="shared" si="64"/>
        <v>0</v>
      </c>
      <c r="AY282" s="471">
        <f t="shared" si="65"/>
        <v>0</v>
      </c>
    </row>
    <row r="283" spans="1:51" s="334" customFormat="1" ht="20.100000000000001" customHeight="1" collapsed="1" x14ac:dyDescent="0.2">
      <c r="A283" s="324"/>
      <c r="B283" s="291">
        <f t="shared" ref="B283:C283" si="132">B282+1</f>
        <v>264</v>
      </c>
      <c r="C283" s="604">
        <f t="shared" si="132"/>
        <v>264</v>
      </c>
      <c r="D283" s="328" t="str">
        <f t="shared" si="127"/>
        <v>E1</v>
      </c>
      <c r="E283" s="327" t="str">
        <f t="shared" si="127"/>
        <v>P0</v>
      </c>
      <c r="F283" s="328" t="str">
        <f t="shared" si="127"/>
        <v>A</v>
      </c>
      <c r="G283" s="329">
        <f t="shared" si="56"/>
        <v>0</v>
      </c>
      <c r="H283" s="330"/>
      <c r="I283" s="586">
        <f t="shared" si="57"/>
        <v>0</v>
      </c>
      <c r="J283" s="347"/>
      <c r="K283" s="333"/>
      <c r="L283" s="475" t="str">
        <f t="shared" si="58"/>
        <v/>
      </c>
      <c r="M283" s="602">
        <f>IFERROR(ROUNDUP(K283/Datos_Avanzados!$C$113,0),0)</f>
        <v>0</v>
      </c>
      <c r="N283" s="455"/>
      <c r="O283" s="441" t="s">
        <v>12</v>
      </c>
      <c r="P283" s="455"/>
      <c r="Q283" s="474"/>
      <c r="R283" s="441" t="s">
        <v>12</v>
      </c>
      <c r="S283" s="441" t="s">
        <v>12</v>
      </c>
      <c r="T283" s="441" t="s">
        <v>12</v>
      </c>
      <c r="U283" s="474"/>
      <c r="V283" s="473">
        <f t="shared" si="59"/>
        <v>0</v>
      </c>
      <c r="W283" s="455"/>
      <c r="X283" s="441" t="s">
        <v>12</v>
      </c>
      <c r="Y283" s="474"/>
      <c r="Z283" s="466"/>
      <c r="AA283" s="466"/>
      <c r="AB283" s="466"/>
      <c r="AC283" s="579"/>
      <c r="AD283" s="582"/>
      <c r="AE283" s="582"/>
      <c r="AF283" s="582"/>
      <c r="AG283" s="582"/>
      <c r="AH283" s="605" t="str">
        <f t="shared" si="60"/>
        <v/>
      </c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T283" s="334">
        <f>IF(K283&gt;0,IF(Datos_Principales!$E$457=1,D283&amp;"-"&amp;F283,D283&amp;"-"&amp;E283&amp;"-"&amp;F283),0)</f>
        <v>0</v>
      </c>
      <c r="AU283" s="334">
        <f t="shared" si="61"/>
        <v>0</v>
      </c>
      <c r="AV283" s="334">
        <f t="shared" si="62"/>
        <v>0</v>
      </c>
      <c r="AW283" s="471">
        <f t="shared" si="63"/>
        <v>0</v>
      </c>
      <c r="AX283" s="471">
        <f t="shared" si="64"/>
        <v>0</v>
      </c>
      <c r="AY283" s="471">
        <f t="shared" si="65"/>
        <v>0</v>
      </c>
    </row>
    <row r="284" spans="1:51" s="334" customFormat="1" ht="20.100000000000001" customHeight="1" collapsed="1" x14ac:dyDescent="0.2">
      <c r="A284" s="324"/>
      <c r="B284" s="291">
        <f t="shared" ref="B284:C284" si="133">B283+1</f>
        <v>265</v>
      </c>
      <c r="C284" s="604">
        <f t="shared" si="133"/>
        <v>265</v>
      </c>
      <c r="D284" s="328" t="str">
        <f t="shared" si="127"/>
        <v>E1</v>
      </c>
      <c r="E284" s="327" t="str">
        <f t="shared" si="127"/>
        <v>P0</v>
      </c>
      <c r="F284" s="328" t="str">
        <f t="shared" si="127"/>
        <v>A</v>
      </c>
      <c r="G284" s="329">
        <f t="shared" ref="G284:G319" si="134">IF(F284="",0,IF(AU284&gt;0,$G$9,0))</f>
        <v>0</v>
      </c>
      <c r="H284" s="330"/>
      <c r="I284" s="586">
        <f t="shared" ref="I284:I319" si="135">IF(AU284&gt;0,AT284,0)</f>
        <v>0</v>
      </c>
      <c r="J284" s="347"/>
      <c r="K284" s="333"/>
      <c r="L284" s="475" t="str">
        <f t="shared" ref="L284:L319" si="136">IF(K284&gt;40,"!","")</f>
        <v/>
      </c>
      <c r="M284" s="602">
        <f>IFERROR(ROUNDUP(K284/Datos_Avanzados!$C$113,0),0)</f>
        <v>0</v>
      </c>
      <c r="N284" s="455"/>
      <c r="O284" s="441" t="s">
        <v>12</v>
      </c>
      <c r="P284" s="455"/>
      <c r="Q284" s="474"/>
      <c r="R284" s="441" t="s">
        <v>12</v>
      </c>
      <c r="S284" s="441" t="s">
        <v>12</v>
      </c>
      <c r="T284" s="441" t="s">
        <v>12</v>
      </c>
      <c r="U284" s="474"/>
      <c r="V284" s="473">
        <f t="shared" ref="V284:V319" si="137">IFERROR(ROUNDUP(K284/2.4/4,0),0)</f>
        <v>0</v>
      </c>
      <c r="W284" s="455"/>
      <c r="X284" s="441" t="s">
        <v>12</v>
      </c>
      <c r="Y284" s="474"/>
      <c r="Z284" s="466"/>
      <c r="AA284" s="466"/>
      <c r="AB284" s="466"/>
      <c r="AC284" s="579"/>
      <c r="AD284" s="582"/>
      <c r="AE284" s="582"/>
      <c r="AF284" s="582"/>
      <c r="AG284" s="582"/>
      <c r="AH284" s="605" t="str">
        <f t="shared" ref="AH284:AH319" si="138">IF(K284="","",IF(AG284&gt;K284,"!",""))</f>
        <v/>
      </c>
      <c r="AI284" s="316"/>
      <c r="AJ284" s="316"/>
      <c r="AK284" s="316"/>
      <c r="AL284" s="316"/>
      <c r="AM284" s="316"/>
      <c r="AN284" s="316"/>
      <c r="AO284" s="316"/>
      <c r="AP284" s="316"/>
      <c r="AQ284" s="316"/>
      <c r="AR284" s="316"/>
      <c r="AT284" s="334">
        <f>IF(K284&gt;0,IF(Datos_Principales!$E$457=1,D284&amp;"-"&amp;F284,D284&amp;"-"&amp;E284&amp;"-"&amp;F284),0)</f>
        <v>0</v>
      </c>
      <c r="AU284" s="334">
        <f t="shared" ref="AU284:AU319" si="139">IF(K284&gt;0,IF(AT284=AT283,0,1),0)</f>
        <v>0</v>
      </c>
      <c r="AV284" s="334">
        <f t="shared" ref="AV284:AV319" si="140">IF(ROW()=20,AU284,IF(K284&gt;0,AV283,0))</f>
        <v>0</v>
      </c>
      <c r="AW284" s="471">
        <f t="shared" ref="AW284:AW319" si="141">IF(R284="-",0,1)</f>
        <v>0</v>
      </c>
      <c r="AX284" s="471">
        <f t="shared" ref="AX284:AX319" si="142">IF(S284="-",0,1)</f>
        <v>0</v>
      </c>
      <c r="AY284" s="471">
        <f t="shared" ref="AY284:AY319" si="143">IF(T284="-",0,1)</f>
        <v>0</v>
      </c>
    </row>
    <row r="285" spans="1:51" s="334" customFormat="1" ht="20.100000000000001" customHeight="1" collapsed="1" x14ac:dyDescent="0.2">
      <c r="A285" s="324"/>
      <c r="B285" s="291">
        <f t="shared" ref="B285:C285" si="144">B284+1</f>
        <v>266</v>
      </c>
      <c r="C285" s="604">
        <f t="shared" si="144"/>
        <v>266</v>
      </c>
      <c r="D285" s="328" t="str">
        <f t="shared" si="127"/>
        <v>E1</v>
      </c>
      <c r="E285" s="327" t="str">
        <f t="shared" si="127"/>
        <v>P0</v>
      </c>
      <c r="F285" s="328" t="str">
        <f t="shared" si="127"/>
        <v>A</v>
      </c>
      <c r="G285" s="329">
        <f t="shared" si="134"/>
        <v>0</v>
      </c>
      <c r="H285" s="330"/>
      <c r="I285" s="586">
        <f t="shared" si="135"/>
        <v>0</v>
      </c>
      <c r="J285" s="347"/>
      <c r="K285" s="333"/>
      <c r="L285" s="475" t="str">
        <f t="shared" si="136"/>
        <v/>
      </c>
      <c r="M285" s="602">
        <f>IFERROR(ROUNDUP(K285/Datos_Avanzados!$C$113,0),0)</f>
        <v>0</v>
      </c>
      <c r="N285" s="455"/>
      <c r="O285" s="441" t="s">
        <v>12</v>
      </c>
      <c r="P285" s="455"/>
      <c r="Q285" s="474"/>
      <c r="R285" s="441" t="s">
        <v>12</v>
      </c>
      <c r="S285" s="441" t="s">
        <v>12</v>
      </c>
      <c r="T285" s="441" t="s">
        <v>12</v>
      </c>
      <c r="U285" s="474"/>
      <c r="V285" s="473">
        <f t="shared" si="137"/>
        <v>0</v>
      </c>
      <c r="W285" s="455"/>
      <c r="X285" s="441" t="s">
        <v>12</v>
      </c>
      <c r="Y285" s="474"/>
      <c r="Z285" s="466"/>
      <c r="AA285" s="466"/>
      <c r="AB285" s="466"/>
      <c r="AC285" s="579"/>
      <c r="AD285" s="582"/>
      <c r="AE285" s="582"/>
      <c r="AF285" s="582"/>
      <c r="AG285" s="582"/>
      <c r="AH285" s="605" t="str">
        <f t="shared" si="138"/>
        <v/>
      </c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T285" s="334">
        <f>IF(K285&gt;0,IF(Datos_Principales!$E$457=1,D285&amp;"-"&amp;F285,D285&amp;"-"&amp;E285&amp;"-"&amp;F285),0)</f>
        <v>0</v>
      </c>
      <c r="AU285" s="334">
        <f t="shared" si="139"/>
        <v>0</v>
      </c>
      <c r="AV285" s="334">
        <f t="shared" si="140"/>
        <v>0</v>
      </c>
      <c r="AW285" s="471">
        <f t="shared" si="141"/>
        <v>0</v>
      </c>
      <c r="AX285" s="471">
        <f t="shared" si="142"/>
        <v>0</v>
      </c>
      <c r="AY285" s="471">
        <f t="shared" si="143"/>
        <v>0</v>
      </c>
    </row>
    <row r="286" spans="1:51" s="334" customFormat="1" ht="20.100000000000001" customHeight="1" collapsed="1" x14ac:dyDescent="0.2">
      <c r="A286" s="324"/>
      <c r="B286" s="291">
        <f t="shared" ref="B286:C286" si="145">B285+1</f>
        <v>267</v>
      </c>
      <c r="C286" s="604">
        <f t="shared" si="145"/>
        <v>267</v>
      </c>
      <c r="D286" s="328" t="str">
        <f t="shared" si="127"/>
        <v>E1</v>
      </c>
      <c r="E286" s="327" t="str">
        <f t="shared" si="127"/>
        <v>P0</v>
      </c>
      <c r="F286" s="328" t="str">
        <f t="shared" si="127"/>
        <v>A</v>
      </c>
      <c r="G286" s="329">
        <f t="shared" si="134"/>
        <v>0</v>
      </c>
      <c r="H286" s="330"/>
      <c r="I286" s="586">
        <f t="shared" si="135"/>
        <v>0</v>
      </c>
      <c r="J286" s="347"/>
      <c r="K286" s="333"/>
      <c r="L286" s="475" t="str">
        <f t="shared" si="136"/>
        <v/>
      </c>
      <c r="M286" s="602">
        <f>IFERROR(ROUNDUP(K286/Datos_Avanzados!$C$113,0),0)</f>
        <v>0</v>
      </c>
      <c r="N286" s="455"/>
      <c r="O286" s="441" t="s">
        <v>12</v>
      </c>
      <c r="P286" s="455"/>
      <c r="Q286" s="474"/>
      <c r="R286" s="441" t="s">
        <v>12</v>
      </c>
      <c r="S286" s="441" t="s">
        <v>12</v>
      </c>
      <c r="T286" s="441" t="s">
        <v>12</v>
      </c>
      <c r="U286" s="474"/>
      <c r="V286" s="473">
        <f t="shared" si="137"/>
        <v>0</v>
      </c>
      <c r="W286" s="455"/>
      <c r="X286" s="441" t="s">
        <v>12</v>
      </c>
      <c r="Y286" s="474"/>
      <c r="Z286" s="466"/>
      <c r="AA286" s="466"/>
      <c r="AB286" s="466"/>
      <c r="AC286" s="579"/>
      <c r="AD286" s="582"/>
      <c r="AE286" s="582"/>
      <c r="AF286" s="582"/>
      <c r="AG286" s="582"/>
      <c r="AH286" s="605" t="str">
        <f t="shared" si="138"/>
        <v/>
      </c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T286" s="334">
        <f>IF(K286&gt;0,IF(Datos_Principales!$E$457=1,D286&amp;"-"&amp;F286,D286&amp;"-"&amp;E286&amp;"-"&amp;F286),0)</f>
        <v>0</v>
      </c>
      <c r="AU286" s="334">
        <f t="shared" si="139"/>
        <v>0</v>
      </c>
      <c r="AV286" s="334">
        <f t="shared" si="140"/>
        <v>0</v>
      </c>
      <c r="AW286" s="471">
        <f t="shared" si="141"/>
        <v>0</v>
      </c>
      <c r="AX286" s="471">
        <f t="shared" si="142"/>
        <v>0</v>
      </c>
      <c r="AY286" s="471">
        <f t="shared" si="143"/>
        <v>0</v>
      </c>
    </row>
    <row r="287" spans="1:51" s="334" customFormat="1" ht="20.100000000000001" customHeight="1" collapsed="1" x14ac:dyDescent="0.2">
      <c r="A287" s="324"/>
      <c r="B287" s="291">
        <f t="shared" ref="B287:C287" si="146">B286+1</f>
        <v>268</v>
      </c>
      <c r="C287" s="604">
        <f t="shared" si="146"/>
        <v>268</v>
      </c>
      <c r="D287" s="328" t="str">
        <f t="shared" si="127"/>
        <v>E1</v>
      </c>
      <c r="E287" s="327" t="str">
        <f t="shared" si="127"/>
        <v>P0</v>
      </c>
      <c r="F287" s="328" t="str">
        <f t="shared" si="127"/>
        <v>A</v>
      </c>
      <c r="G287" s="329">
        <f t="shared" si="134"/>
        <v>0</v>
      </c>
      <c r="H287" s="330"/>
      <c r="I287" s="586">
        <f t="shared" si="135"/>
        <v>0</v>
      </c>
      <c r="J287" s="347"/>
      <c r="K287" s="333"/>
      <c r="L287" s="475" t="str">
        <f t="shared" si="136"/>
        <v/>
      </c>
      <c r="M287" s="602">
        <f>IFERROR(ROUNDUP(K287/Datos_Avanzados!$C$113,0),0)</f>
        <v>0</v>
      </c>
      <c r="N287" s="455"/>
      <c r="O287" s="441" t="s">
        <v>12</v>
      </c>
      <c r="P287" s="455"/>
      <c r="Q287" s="474"/>
      <c r="R287" s="441" t="s">
        <v>12</v>
      </c>
      <c r="S287" s="441" t="s">
        <v>12</v>
      </c>
      <c r="T287" s="441" t="s">
        <v>12</v>
      </c>
      <c r="U287" s="474"/>
      <c r="V287" s="473">
        <f t="shared" si="137"/>
        <v>0</v>
      </c>
      <c r="W287" s="455"/>
      <c r="X287" s="441" t="s">
        <v>12</v>
      </c>
      <c r="Y287" s="474"/>
      <c r="Z287" s="466"/>
      <c r="AA287" s="466"/>
      <c r="AB287" s="466"/>
      <c r="AC287" s="579"/>
      <c r="AD287" s="582"/>
      <c r="AE287" s="582"/>
      <c r="AF287" s="582"/>
      <c r="AG287" s="582"/>
      <c r="AH287" s="605" t="str">
        <f t="shared" si="138"/>
        <v/>
      </c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T287" s="334">
        <f>IF(K287&gt;0,IF(Datos_Principales!$E$457=1,D287&amp;"-"&amp;F287,D287&amp;"-"&amp;E287&amp;"-"&amp;F287),0)</f>
        <v>0</v>
      </c>
      <c r="AU287" s="334">
        <f t="shared" si="139"/>
        <v>0</v>
      </c>
      <c r="AV287" s="334">
        <f t="shared" si="140"/>
        <v>0</v>
      </c>
      <c r="AW287" s="471">
        <f t="shared" si="141"/>
        <v>0</v>
      </c>
      <c r="AX287" s="471">
        <f t="shared" si="142"/>
        <v>0</v>
      </c>
      <c r="AY287" s="471">
        <f t="shared" si="143"/>
        <v>0</v>
      </c>
    </row>
    <row r="288" spans="1:51" s="334" customFormat="1" ht="20.100000000000001" customHeight="1" collapsed="1" x14ac:dyDescent="0.2">
      <c r="A288" s="324"/>
      <c r="B288" s="291">
        <f t="shared" ref="B288:C288" si="147">B287+1</f>
        <v>269</v>
      </c>
      <c r="C288" s="604">
        <f t="shared" si="147"/>
        <v>269</v>
      </c>
      <c r="D288" s="328" t="str">
        <f t="shared" si="127"/>
        <v>E1</v>
      </c>
      <c r="E288" s="327" t="str">
        <f t="shared" si="127"/>
        <v>P0</v>
      </c>
      <c r="F288" s="328" t="str">
        <f t="shared" si="127"/>
        <v>A</v>
      </c>
      <c r="G288" s="329">
        <f t="shared" si="134"/>
        <v>0</v>
      </c>
      <c r="H288" s="330"/>
      <c r="I288" s="586">
        <f t="shared" si="135"/>
        <v>0</v>
      </c>
      <c r="J288" s="347"/>
      <c r="K288" s="333"/>
      <c r="L288" s="475" t="str">
        <f t="shared" si="136"/>
        <v/>
      </c>
      <c r="M288" s="602">
        <f>IFERROR(ROUNDUP(K288/Datos_Avanzados!$C$113,0),0)</f>
        <v>0</v>
      </c>
      <c r="N288" s="455"/>
      <c r="O288" s="441" t="s">
        <v>12</v>
      </c>
      <c r="P288" s="455"/>
      <c r="Q288" s="474"/>
      <c r="R288" s="441" t="s">
        <v>12</v>
      </c>
      <c r="S288" s="441" t="s">
        <v>12</v>
      </c>
      <c r="T288" s="441" t="s">
        <v>12</v>
      </c>
      <c r="U288" s="474"/>
      <c r="V288" s="473">
        <f t="shared" si="137"/>
        <v>0</v>
      </c>
      <c r="W288" s="455"/>
      <c r="X288" s="441" t="s">
        <v>12</v>
      </c>
      <c r="Y288" s="474"/>
      <c r="Z288" s="466"/>
      <c r="AA288" s="466"/>
      <c r="AB288" s="466"/>
      <c r="AC288" s="579"/>
      <c r="AD288" s="582"/>
      <c r="AE288" s="582"/>
      <c r="AF288" s="582"/>
      <c r="AG288" s="582"/>
      <c r="AH288" s="605" t="str">
        <f t="shared" si="138"/>
        <v/>
      </c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T288" s="334">
        <f>IF(K288&gt;0,IF(Datos_Principales!$E$457=1,D288&amp;"-"&amp;F288,D288&amp;"-"&amp;E288&amp;"-"&amp;F288),0)</f>
        <v>0</v>
      </c>
      <c r="AU288" s="334">
        <f t="shared" si="139"/>
        <v>0</v>
      </c>
      <c r="AV288" s="334">
        <f t="shared" si="140"/>
        <v>0</v>
      </c>
      <c r="AW288" s="471">
        <f t="shared" si="141"/>
        <v>0</v>
      </c>
      <c r="AX288" s="471">
        <f t="shared" si="142"/>
        <v>0</v>
      </c>
      <c r="AY288" s="471">
        <f t="shared" si="143"/>
        <v>0</v>
      </c>
    </row>
    <row r="289" spans="1:51" s="334" customFormat="1" ht="20.100000000000001" customHeight="1" collapsed="1" x14ac:dyDescent="0.2">
      <c r="A289" s="324"/>
      <c r="B289" s="291">
        <f t="shared" ref="B289:C289" si="148">B288+1</f>
        <v>270</v>
      </c>
      <c r="C289" s="604">
        <f t="shared" si="148"/>
        <v>270</v>
      </c>
      <c r="D289" s="328" t="str">
        <f t="shared" si="127"/>
        <v>E1</v>
      </c>
      <c r="E289" s="327" t="str">
        <f t="shared" si="127"/>
        <v>P0</v>
      </c>
      <c r="F289" s="328" t="str">
        <f t="shared" si="127"/>
        <v>A</v>
      </c>
      <c r="G289" s="329">
        <f t="shared" si="134"/>
        <v>0</v>
      </c>
      <c r="H289" s="330"/>
      <c r="I289" s="586">
        <f t="shared" si="135"/>
        <v>0</v>
      </c>
      <c r="J289" s="347"/>
      <c r="K289" s="333"/>
      <c r="L289" s="475" t="str">
        <f t="shared" si="136"/>
        <v/>
      </c>
      <c r="M289" s="602">
        <f>IFERROR(ROUNDUP(K289/Datos_Avanzados!$C$113,0),0)</f>
        <v>0</v>
      </c>
      <c r="N289" s="455"/>
      <c r="O289" s="441" t="s">
        <v>12</v>
      </c>
      <c r="P289" s="455"/>
      <c r="Q289" s="474"/>
      <c r="R289" s="441" t="s">
        <v>12</v>
      </c>
      <c r="S289" s="441" t="s">
        <v>12</v>
      </c>
      <c r="T289" s="441" t="s">
        <v>12</v>
      </c>
      <c r="U289" s="474"/>
      <c r="V289" s="473">
        <f t="shared" si="137"/>
        <v>0</v>
      </c>
      <c r="W289" s="455"/>
      <c r="X289" s="441" t="s">
        <v>12</v>
      </c>
      <c r="Y289" s="474"/>
      <c r="Z289" s="466"/>
      <c r="AA289" s="466"/>
      <c r="AB289" s="466"/>
      <c r="AC289" s="579"/>
      <c r="AD289" s="582"/>
      <c r="AE289" s="582"/>
      <c r="AF289" s="582"/>
      <c r="AG289" s="582"/>
      <c r="AH289" s="605" t="str">
        <f t="shared" si="138"/>
        <v/>
      </c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T289" s="334">
        <f>IF(K289&gt;0,IF(Datos_Principales!$E$457=1,D289&amp;"-"&amp;F289,D289&amp;"-"&amp;E289&amp;"-"&amp;F289),0)</f>
        <v>0</v>
      </c>
      <c r="AU289" s="334">
        <f t="shared" si="139"/>
        <v>0</v>
      </c>
      <c r="AV289" s="334">
        <f t="shared" si="140"/>
        <v>0</v>
      </c>
      <c r="AW289" s="471">
        <f t="shared" si="141"/>
        <v>0</v>
      </c>
      <c r="AX289" s="471">
        <f t="shared" si="142"/>
        <v>0</v>
      </c>
      <c r="AY289" s="471">
        <f t="shared" si="143"/>
        <v>0</v>
      </c>
    </row>
    <row r="290" spans="1:51" s="334" customFormat="1" ht="20.100000000000001" customHeight="1" collapsed="1" x14ac:dyDescent="0.2">
      <c r="A290" s="324"/>
      <c r="B290" s="291">
        <f t="shared" ref="B290:C290" si="149">B289+1</f>
        <v>271</v>
      </c>
      <c r="C290" s="604">
        <f t="shared" si="149"/>
        <v>271</v>
      </c>
      <c r="D290" s="328" t="str">
        <f t="shared" si="127"/>
        <v>E1</v>
      </c>
      <c r="E290" s="327" t="str">
        <f t="shared" si="127"/>
        <v>P0</v>
      </c>
      <c r="F290" s="328" t="str">
        <f t="shared" si="127"/>
        <v>A</v>
      </c>
      <c r="G290" s="329">
        <f t="shared" si="134"/>
        <v>0</v>
      </c>
      <c r="H290" s="330"/>
      <c r="I290" s="586">
        <f t="shared" si="135"/>
        <v>0</v>
      </c>
      <c r="J290" s="347"/>
      <c r="K290" s="333"/>
      <c r="L290" s="475" t="str">
        <f t="shared" si="136"/>
        <v/>
      </c>
      <c r="M290" s="602">
        <f>IFERROR(ROUNDUP(K290/Datos_Avanzados!$C$113,0),0)</f>
        <v>0</v>
      </c>
      <c r="N290" s="455"/>
      <c r="O290" s="441" t="s">
        <v>12</v>
      </c>
      <c r="P290" s="455"/>
      <c r="Q290" s="474"/>
      <c r="R290" s="441" t="s">
        <v>12</v>
      </c>
      <c r="S290" s="441" t="s">
        <v>12</v>
      </c>
      <c r="T290" s="441" t="s">
        <v>12</v>
      </c>
      <c r="U290" s="474"/>
      <c r="V290" s="473">
        <f t="shared" si="137"/>
        <v>0</v>
      </c>
      <c r="W290" s="455"/>
      <c r="X290" s="441" t="s">
        <v>12</v>
      </c>
      <c r="Y290" s="474"/>
      <c r="Z290" s="466"/>
      <c r="AA290" s="466"/>
      <c r="AB290" s="466"/>
      <c r="AC290" s="579"/>
      <c r="AD290" s="582"/>
      <c r="AE290" s="582"/>
      <c r="AF290" s="582"/>
      <c r="AG290" s="582"/>
      <c r="AH290" s="605" t="str">
        <f t="shared" si="138"/>
        <v/>
      </c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T290" s="334">
        <f>IF(K290&gt;0,IF(Datos_Principales!$E$457=1,D290&amp;"-"&amp;F290,D290&amp;"-"&amp;E290&amp;"-"&amp;F290),0)</f>
        <v>0</v>
      </c>
      <c r="AU290" s="334">
        <f t="shared" si="139"/>
        <v>0</v>
      </c>
      <c r="AV290" s="334">
        <f t="shared" si="140"/>
        <v>0</v>
      </c>
      <c r="AW290" s="471">
        <f t="shared" si="141"/>
        <v>0</v>
      </c>
      <c r="AX290" s="471">
        <f t="shared" si="142"/>
        <v>0</v>
      </c>
      <c r="AY290" s="471">
        <f t="shared" si="143"/>
        <v>0</v>
      </c>
    </row>
    <row r="291" spans="1:51" s="334" customFormat="1" ht="20.100000000000001" customHeight="1" collapsed="1" x14ac:dyDescent="0.2">
      <c r="A291" s="324"/>
      <c r="B291" s="291">
        <f t="shared" ref="B291:C291" si="150">B290+1</f>
        <v>272</v>
      </c>
      <c r="C291" s="604">
        <f t="shared" si="150"/>
        <v>272</v>
      </c>
      <c r="D291" s="328" t="str">
        <f t="shared" si="127"/>
        <v>E1</v>
      </c>
      <c r="E291" s="327" t="str">
        <f t="shared" si="127"/>
        <v>P0</v>
      </c>
      <c r="F291" s="328" t="str">
        <f t="shared" si="127"/>
        <v>A</v>
      </c>
      <c r="G291" s="329">
        <f t="shared" si="134"/>
        <v>0</v>
      </c>
      <c r="H291" s="330"/>
      <c r="I291" s="586">
        <f t="shared" si="135"/>
        <v>0</v>
      </c>
      <c r="J291" s="347"/>
      <c r="K291" s="333"/>
      <c r="L291" s="475" t="str">
        <f t="shared" si="136"/>
        <v/>
      </c>
      <c r="M291" s="602">
        <f>IFERROR(ROUNDUP(K291/Datos_Avanzados!$C$113,0),0)</f>
        <v>0</v>
      </c>
      <c r="N291" s="455"/>
      <c r="O291" s="441" t="s">
        <v>12</v>
      </c>
      <c r="P291" s="455"/>
      <c r="Q291" s="474"/>
      <c r="R291" s="441" t="s">
        <v>12</v>
      </c>
      <c r="S291" s="441" t="s">
        <v>12</v>
      </c>
      <c r="T291" s="441" t="s">
        <v>12</v>
      </c>
      <c r="U291" s="474"/>
      <c r="V291" s="473">
        <f t="shared" si="137"/>
        <v>0</v>
      </c>
      <c r="W291" s="455"/>
      <c r="X291" s="441" t="s">
        <v>12</v>
      </c>
      <c r="Y291" s="474"/>
      <c r="Z291" s="466"/>
      <c r="AA291" s="466"/>
      <c r="AB291" s="466"/>
      <c r="AC291" s="579"/>
      <c r="AD291" s="582"/>
      <c r="AE291" s="582"/>
      <c r="AF291" s="582"/>
      <c r="AG291" s="582"/>
      <c r="AH291" s="605" t="str">
        <f t="shared" si="138"/>
        <v/>
      </c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T291" s="334">
        <f>IF(K291&gt;0,IF(Datos_Principales!$E$457=1,D291&amp;"-"&amp;F291,D291&amp;"-"&amp;E291&amp;"-"&amp;F291),0)</f>
        <v>0</v>
      </c>
      <c r="AU291" s="334">
        <f t="shared" si="139"/>
        <v>0</v>
      </c>
      <c r="AV291" s="334">
        <f t="shared" si="140"/>
        <v>0</v>
      </c>
      <c r="AW291" s="471">
        <f t="shared" si="141"/>
        <v>0</v>
      </c>
      <c r="AX291" s="471">
        <f t="shared" si="142"/>
        <v>0</v>
      </c>
      <c r="AY291" s="471">
        <f t="shared" si="143"/>
        <v>0</v>
      </c>
    </row>
    <row r="292" spans="1:51" s="334" customFormat="1" ht="20.100000000000001" customHeight="1" collapsed="1" x14ac:dyDescent="0.2">
      <c r="A292" s="324"/>
      <c r="B292" s="291">
        <f t="shared" ref="B292:C292" si="151">B291+1</f>
        <v>273</v>
      </c>
      <c r="C292" s="604">
        <f t="shared" si="151"/>
        <v>273</v>
      </c>
      <c r="D292" s="328" t="str">
        <f t="shared" si="127"/>
        <v>E1</v>
      </c>
      <c r="E292" s="327" t="str">
        <f t="shared" si="127"/>
        <v>P0</v>
      </c>
      <c r="F292" s="328" t="str">
        <f t="shared" si="127"/>
        <v>A</v>
      </c>
      <c r="G292" s="329">
        <f t="shared" si="134"/>
        <v>0</v>
      </c>
      <c r="H292" s="330"/>
      <c r="I292" s="586">
        <f t="shared" si="135"/>
        <v>0</v>
      </c>
      <c r="J292" s="347"/>
      <c r="K292" s="333"/>
      <c r="L292" s="475" t="str">
        <f t="shared" si="136"/>
        <v/>
      </c>
      <c r="M292" s="602">
        <f>IFERROR(ROUNDUP(K292/Datos_Avanzados!$C$113,0),0)</f>
        <v>0</v>
      </c>
      <c r="N292" s="455"/>
      <c r="O292" s="441" t="s">
        <v>12</v>
      </c>
      <c r="P292" s="455"/>
      <c r="Q292" s="474"/>
      <c r="R292" s="441" t="s">
        <v>12</v>
      </c>
      <c r="S292" s="441" t="s">
        <v>12</v>
      </c>
      <c r="T292" s="441" t="s">
        <v>12</v>
      </c>
      <c r="U292" s="474"/>
      <c r="V292" s="473">
        <f t="shared" si="137"/>
        <v>0</v>
      </c>
      <c r="W292" s="455"/>
      <c r="X292" s="441" t="s">
        <v>12</v>
      </c>
      <c r="Y292" s="474"/>
      <c r="Z292" s="466"/>
      <c r="AA292" s="466"/>
      <c r="AB292" s="466"/>
      <c r="AC292" s="579"/>
      <c r="AD292" s="582"/>
      <c r="AE292" s="582"/>
      <c r="AF292" s="582"/>
      <c r="AG292" s="582"/>
      <c r="AH292" s="605" t="str">
        <f t="shared" si="138"/>
        <v/>
      </c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T292" s="334">
        <f>IF(K292&gt;0,IF(Datos_Principales!$E$457=1,D292&amp;"-"&amp;F292,D292&amp;"-"&amp;E292&amp;"-"&amp;F292),0)</f>
        <v>0</v>
      </c>
      <c r="AU292" s="334">
        <f t="shared" si="139"/>
        <v>0</v>
      </c>
      <c r="AV292" s="334">
        <f t="shared" si="140"/>
        <v>0</v>
      </c>
      <c r="AW292" s="471">
        <f t="shared" si="141"/>
        <v>0</v>
      </c>
      <c r="AX292" s="471">
        <f t="shared" si="142"/>
        <v>0</v>
      </c>
      <c r="AY292" s="471">
        <f t="shared" si="143"/>
        <v>0</v>
      </c>
    </row>
    <row r="293" spans="1:51" s="334" customFormat="1" ht="20.100000000000001" customHeight="1" collapsed="1" x14ac:dyDescent="0.2">
      <c r="A293" s="324"/>
      <c r="B293" s="291">
        <f t="shared" ref="B293:C293" si="152">B292+1</f>
        <v>274</v>
      </c>
      <c r="C293" s="604">
        <f t="shared" si="152"/>
        <v>274</v>
      </c>
      <c r="D293" s="328" t="str">
        <f t="shared" si="127"/>
        <v>E1</v>
      </c>
      <c r="E293" s="327" t="str">
        <f t="shared" si="127"/>
        <v>P0</v>
      </c>
      <c r="F293" s="328" t="str">
        <f t="shared" si="127"/>
        <v>A</v>
      </c>
      <c r="G293" s="329">
        <f t="shared" si="134"/>
        <v>0</v>
      </c>
      <c r="H293" s="330"/>
      <c r="I293" s="586">
        <f t="shared" si="135"/>
        <v>0</v>
      </c>
      <c r="J293" s="347"/>
      <c r="K293" s="333"/>
      <c r="L293" s="475" t="str">
        <f t="shared" si="136"/>
        <v/>
      </c>
      <c r="M293" s="602">
        <f>IFERROR(ROUNDUP(K293/Datos_Avanzados!$C$113,0),0)</f>
        <v>0</v>
      </c>
      <c r="N293" s="455"/>
      <c r="O293" s="441" t="s">
        <v>12</v>
      </c>
      <c r="P293" s="455"/>
      <c r="Q293" s="474"/>
      <c r="R293" s="441" t="s">
        <v>12</v>
      </c>
      <c r="S293" s="441" t="s">
        <v>12</v>
      </c>
      <c r="T293" s="441" t="s">
        <v>12</v>
      </c>
      <c r="U293" s="474"/>
      <c r="V293" s="473">
        <f t="shared" si="137"/>
        <v>0</v>
      </c>
      <c r="W293" s="455"/>
      <c r="X293" s="441" t="s">
        <v>12</v>
      </c>
      <c r="Y293" s="474"/>
      <c r="Z293" s="466"/>
      <c r="AA293" s="466"/>
      <c r="AB293" s="466"/>
      <c r="AC293" s="579"/>
      <c r="AD293" s="582"/>
      <c r="AE293" s="582"/>
      <c r="AF293" s="582"/>
      <c r="AG293" s="582"/>
      <c r="AH293" s="605" t="str">
        <f t="shared" si="138"/>
        <v/>
      </c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T293" s="334">
        <f>IF(K293&gt;0,IF(Datos_Principales!$E$457=1,D293&amp;"-"&amp;F293,D293&amp;"-"&amp;E293&amp;"-"&amp;F293),0)</f>
        <v>0</v>
      </c>
      <c r="AU293" s="334">
        <f t="shared" si="139"/>
        <v>0</v>
      </c>
      <c r="AV293" s="334">
        <f t="shared" si="140"/>
        <v>0</v>
      </c>
      <c r="AW293" s="471">
        <f t="shared" si="141"/>
        <v>0</v>
      </c>
      <c r="AX293" s="471">
        <f t="shared" si="142"/>
        <v>0</v>
      </c>
      <c r="AY293" s="471">
        <f t="shared" si="143"/>
        <v>0</v>
      </c>
    </row>
    <row r="294" spans="1:51" s="334" customFormat="1" ht="20.100000000000001" customHeight="1" collapsed="1" x14ac:dyDescent="0.2">
      <c r="A294" s="324"/>
      <c r="B294" s="291">
        <f t="shared" ref="B294:C294" si="153">B293+1</f>
        <v>275</v>
      </c>
      <c r="C294" s="604">
        <f t="shared" si="153"/>
        <v>275</v>
      </c>
      <c r="D294" s="328" t="str">
        <f t="shared" ref="D294:F309" si="154">D293</f>
        <v>E1</v>
      </c>
      <c r="E294" s="327" t="str">
        <f t="shared" si="154"/>
        <v>P0</v>
      </c>
      <c r="F294" s="328" t="str">
        <f t="shared" si="154"/>
        <v>A</v>
      </c>
      <c r="G294" s="329">
        <f t="shared" si="134"/>
        <v>0</v>
      </c>
      <c r="H294" s="330"/>
      <c r="I294" s="586">
        <f t="shared" si="135"/>
        <v>0</v>
      </c>
      <c r="J294" s="347"/>
      <c r="K294" s="333"/>
      <c r="L294" s="475" t="str">
        <f t="shared" si="136"/>
        <v/>
      </c>
      <c r="M294" s="602">
        <f>IFERROR(ROUNDUP(K294/Datos_Avanzados!$C$113,0),0)</f>
        <v>0</v>
      </c>
      <c r="N294" s="455"/>
      <c r="O294" s="441" t="s">
        <v>12</v>
      </c>
      <c r="P294" s="455"/>
      <c r="Q294" s="474"/>
      <c r="R294" s="441" t="s">
        <v>12</v>
      </c>
      <c r="S294" s="441" t="s">
        <v>12</v>
      </c>
      <c r="T294" s="441" t="s">
        <v>12</v>
      </c>
      <c r="U294" s="474"/>
      <c r="V294" s="473">
        <f t="shared" si="137"/>
        <v>0</v>
      </c>
      <c r="W294" s="455"/>
      <c r="X294" s="441" t="s">
        <v>12</v>
      </c>
      <c r="Y294" s="474"/>
      <c r="Z294" s="466"/>
      <c r="AA294" s="466"/>
      <c r="AB294" s="466"/>
      <c r="AC294" s="579"/>
      <c r="AD294" s="582"/>
      <c r="AE294" s="582"/>
      <c r="AF294" s="582"/>
      <c r="AG294" s="582"/>
      <c r="AH294" s="605" t="str">
        <f t="shared" si="138"/>
        <v/>
      </c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T294" s="334">
        <f>IF(K294&gt;0,IF(Datos_Principales!$E$457=1,D294&amp;"-"&amp;F294,D294&amp;"-"&amp;E294&amp;"-"&amp;F294),0)</f>
        <v>0</v>
      </c>
      <c r="AU294" s="334">
        <f t="shared" si="139"/>
        <v>0</v>
      </c>
      <c r="AV294" s="334">
        <f t="shared" si="140"/>
        <v>0</v>
      </c>
      <c r="AW294" s="471">
        <f t="shared" si="141"/>
        <v>0</v>
      </c>
      <c r="AX294" s="471">
        <f t="shared" si="142"/>
        <v>0</v>
      </c>
      <c r="AY294" s="471">
        <f t="shared" si="143"/>
        <v>0</v>
      </c>
    </row>
    <row r="295" spans="1:51" s="334" customFormat="1" ht="20.100000000000001" customHeight="1" collapsed="1" x14ac:dyDescent="0.2">
      <c r="A295" s="324"/>
      <c r="B295" s="291">
        <f t="shared" ref="B295:C295" si="155">B294+1</f>
        <v>276</v>
      </c>
      <c r="C295" s="604">
        <f t="shared" si="155"/>
        <v>276</v>
      </c>
      <c r="D295" s="328" t="str">
        <f t="shared" si="154"/>
        <v>E1</v>
      </c>
      <c r="E295" s="327" t="str">
        <f t="shared" si="154"/>
        <v>P0</v>
      </c>
      <c r="F295" s="328" t="str">
        <f t="shared" si="154"/>
        <v>A</v>
      </c>
      <c r="G295" s="329">
        <f t="shared" si="134"/>
        <v>0</v>
      </c>
      <c r="H295" s="330"/>
      <c r="I295" s="586">
        <f t="shared" si="135"/>
        <v>0</v>
      </c>
      <c r="J295" s="347"/>
      <c r="K295" s="333"/>
      <c r="L295" s="475" t="str">
        <f t="shared" si="136"/>
        <v/>
      </c>
      <c r="M295" s="602">
        <f>IFERROR(ROUNDUP(K295/Datos_Avanzados!$C$113,0),0)</f>
        <v>0</v>
      </c>
      <c r="N295" s="455"/>
      <c r="O295" s="441" t="s">
        <v>12</v>
      </c>
      <c r="P295" s="455"/>
      <c r="Q295" s="474"/>
      <c r="R295" s="441" t="s">
        <v>12</v>
      </c>
      <c r="S295" s="441" t="s">
        <v>12</v>
      </c>
      <c r="T295" s="441" t="s">
        <v>12</v>
      </c>
      <c r="U295" s="474"/>
      <c r="V295" s="473">
        <f t="shared" si="137"/>
        <v>0</v>
      </c>
      <c r="W295" s="455"/>
      <c r="X295" s="441" t="s">
        <v>12</v>
      </c>
      <c r="Y295" s="474"/>
      <c r="Z295" s="466"/>
      <c r="AA295" s="466"/>
      <c r="AB295" s="466"/>
      <c r="AC295" s="579"/>
      <c r="AD295" s="582"/>
      <c r="AE295" s="582"/>
      <c r="AF295" s="582"/>
      <c r="AG295" s="582"/>
      <c r="AH295" s="605" t="str">
        <f t="shared" si="138"/>
        <v/>
      </c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T295" s="334">
        <f>IF(K295&gt;0,IF(Datos_Principales!$E$457=1,D295&amp;"-"&amp;F295,D295&amp;"-"&amp;E295&amp;"-"&amp;F295),0)</f>
        <v>0</v>
      </c>
      <c r="AU295" s="334">
        <f t="shared" si="139"/>
        <v>0</v>
      </c>
      <c r="AV295" s="334">
        <f t="shared" si="140"/>
        <v>0</v>
      </c>
      <c r="AW295" s="471">
        <f t="shared" si="141"/>
        <v>0</v>
      </c>
      <c r="AX295" s="471">
        <f t="shared" si="142"/>
        <v>0</v>
      </c>
      <c r="AY295" s="471">
        <f t="shared" si="143"/>
        <v>0</v>
      </c>
    </row>
    <row r="296" spans="1:51" s="334" customFormat="1" ht="20.100000000000001" customHeight="1" collapsed="1" x14ac:dyDescent="0.2">
      <c r="A296" s="324"/>
      <c r="B296" s="291">
        <f t="shared" ref="B296:C296" si="156">B295+1</f>
        <v>277</v>
      </c>
      <c r="C296" s="604">
        <f t="shared" si="156"/>
        <v>277</v>
      </c>
      <c r="D296" s="328" t="str">
        <f t="shared" si="154"/>
        <v>E1</v>
      </c>
      <c r="E296" s="327" t="str">
        <f t="shared" si="154"/>
        <v>P0</v>
      </c>
      <c r="F296" s="328" t="str">
        <f t="shared" si="154"/>
        <v>A</v>
      </c>
      <c r="G296" s="329">
        <f t="shared" si="134"/>
        <v>0</v>
      </c>
      <c r="H296" s="330"/>
      <c r="I296" s="586">
        <f t="shared" si="135"/>
        <v>0</v>
      </c>
      <c r="J296" s="347"/>
      <c r="K296" s="333"/>
      <c r="L296" s="475" t="str">
        <f t="shared" si="136"/>
        <v/>
      </c>
      <c r="M296" s="602">
        <f>IFERROR(ROUNDUP(K296/Datos_Avanzados!$C$113,0),0)</f>
        <v>0</v>
      </c>
      <c r="N296" s="455"/>
      <c r="O296" s="441" t="s">
        <v>12</v>
      </c>
      <c r="P296" s="455"/>
      <c r="Q296" s="474"/>
      <c r="R296" s="441" t="s">
        <v>12</v>
      </c>
      <c r="S296" s="441" t="s">
        <v>12</v>
      </c>
      <c r="T296" s="441" t="s">
        <v>12</v>
      </c>
      <c r="U296" s="474"/>
      <c r="V296" s="473">
        <f t="shared" si="137"/>
        <v>0</v>
      </c>
      <c r="W296" s="455"/>
      <c r="X296" s="441" t="s">
        <v>12</v>
      </c>
      <c r="Y296" s="474"/>
      <c r="Z296" s="466"/>
      <c r="AA296" s="466"/>
      <c r="AB296" s="466"/>
      <c r="AC296" s="579"/>
      <c r="AD296" s="582"/>
      <c r="AE296" s="582"/>
      <c r="AF296" s="582"/>
      <c r="AG296" s="582"/>
      <c r="AH296" s="605" t="str">
        <f t="shared" si="138"/>
        <v/>
      </c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T296" s="334">
        <f>IF(K296&gt;0,IF(Datos_Principales!$E$457=1,D296&amp;"-"&amp;F296,D296&amp;"-"&amp;E296&amp;"-"&amp;F296),0)</f>
        <v>0</v>
      </c>
      <c r="AU296" s="334">
        <f t="shared" si="139"/>
        <v>0</v>
      </c>
      <c r="AV296" s="334">
        <f t="shared" si="140"/>
        <v>0</v>
      </c>
      <c r="AW296" s="471">
        <f t="shared" si="141"/>
        <v>0</v>
      </c>
      <c r="AX296" s="471">
        <f t="shared" si="142"/>
        <v>0</v>
      </c>
      <c r="AY296" s="471">
        <f t="shared" si="143"/>
        <v>0</v>
      </c>
    </row>
    <row r="297" spans="1:51" s="334" customFormat="1" ht="20.100000000000001" customHeight="1" collapsed="1" x14ac:dyDescent="0.2">
      <c r="A297" s="324"/>
      <c r="B297" s="291">
        <f t="shared" ref="B297:C297" si="157">B296+1</f>
        <v>278</v>
      </c>
      <c r="C297" s="604">
        <f t="shared" si="157"/>
        <v>278</v>
      </c>
      <c r="D297" s="328" t="str">
        <f t="shared" si="154"/>
        <v>E1</v>
      </c>
      <c r="E297" s="327" t="str">
        <f t="shared" si="154"/>
        <v>P0</v>
      </c>
      <c r="F297" s="328" t="str">
        <f t="shared" si="154"/>
        <v>A</v>
      </c>
      <c r="G297" s="329">
        <f t="shared" si="134"/>
        <v>0</v>
      </c>
      <c r="H297" s="330"/>
      <c r="I297" s="586">
        <f t="shared" si="135"/>
        <v>0</v>
      </c>
      <c r="J297" s="347"/>
      <c r="K297" s="333"/>
      <c r="L297" s="475" t="str">
        <f t="shared" si="136"/>
        <v/>
      </c>
      <c r="M297" s="602">
        <f>IFERROR(ROUNDUP(K297/Datos_Avanzados!$C$113,0),0)</f>
        <v>0</v>
      </c>
      <c r="N297" s="455"/>
      <c r="O297" s="441" t="s">
        <v>12</v>
      </c>
      <c r="P297" s="455"/>
      <c r="Q297" s="474"/>
      <c r="R297" s="441" t="s">
        <v>12</v>
      </c>
      <c r="S297" s="441" t="s">
        <v>12</v>
      </c>
      <c r="T297" s="441" t="s">
        <v>12</v>
      </c>
      <c r="U297" s="474"/>
      <c r="V297" s="473">
        <f t="shared" si="137"/>
        <v>0</v>
      </c>
      <c r="W297" s="455"/>
      <c r="X297" s="441" t="s">
        <v>12</v>
      </c>
      <c r="Y297" s="474"/>
      <c r="Z297" s="466"/>
      <c r="AA297" s="466"/>
      <c r="AB297" s="466"/>
      <c r="AC297" s="579"/>
      <c r="AD297" s="582"/>
      <c r="AE297" s="582"/>
      <c r="AF297" s="582"/>
      <c r="AG297" s="582"/>
      <c r="AH297" s="605" t="str">
        <f t="shared" si="138"/>
        <v/>
      </c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T297" s="334">
        <f>IF(K297&gt;0,IF(Datos_Principales!$E$457=1,D297&amp;"-"&amp;F297,D297&amp;"-"&amp;E297&amp;"-"&amp;F297),0)</f>
        <v>0</v>
      </c>
      <c r="AU297" s="334">
        <f t="shared" si="139"/>
        <v>0</v>
      </c>
      <c r="AV297" s="334">
        <f t="shared" si="140"/>
        <v>0</v>
      </c>
      <c r="AW297" s="471">
        <f t="shared" si="141"/>
        <v>0</v>
      </c>
      <c r="AX297" s="471">
        <f t="shared" si="142"/>
        <v>0</v>
      </c>
      <c r="AY297" s="471">
        <f t="shared" si="143"/>
        <v>0</v>
      </c>
    </row>
    <row r="298" spans="1:51" s="334" customFormat="1" ht="20.100000000000001" customHeight="1" collapsed="1" x14ac:dyDescent="0.2">
      <c r="A298" s="324"/>
      <c r="B298" s="291">
        <f t="shared" ref="B298:C298" si="158">B297+1</f>
        <v>279</v>
      </c>
      <c r="C298" s="604">
        <f t="shared" si="158"/>
        <v>279</v>
      </c>
      <c r="D298" s="328" t="str">
        <f t="shared" si="154"/>
        <v>E1</v>
      </c>
      <c r="E298" s="327" t="str">
        <f t="shared" si="154"/>
        <v>P0</v>
      </c>
      <c r="F298" s="328" t="str">
        <f t="shared" si="154"/>
        <v>A</v>
      </c>
      <c r="G298" s="329">
        <f t="shared" si="134"/>
        <v>0</v>
      </c>
      <c r="H298" s="330"/>
      <c r="I298" s="586">
        <f t="shared" si="135"/>
        <v>0</v>
      </c>
      <c r="J298" s="347"/>
      <c r="K298" s="333"/>
      <c r="L298" s="475" t="str">
        <f t="shared" si="136"/>
        <v/>
      </c>
      <c r="M298" s="602">
        <f>IFERROR(ROUNDUP(K298/Datos_Avanzados!$C$113,0),0)</f>
        <v>0</v>
      </c>
      <c r="N298" s="455"/>
      <c r="O298" s="441" t="s">
        <v>12</v>
      </c>
      <c r="P298" s="455"/>
      <c r="Q298" s="474"/>
      <c r="R298" s="441" t="s">
        <v>12</v>
      </c>
      <c r="S298" s="441" t="s">
        <v>12</v>
      </c>
      <c r="T298" s="441" t="s">
        <v>12</v>
      </c>
      <c r="U298" s="474"/>
      <c r="V298" s="473">
        <f t="shared" si="137"/>
        <v>0</v>
      </c>
      <c r="W298" s="455"/>
      <c r="X298" s="441" t="s">
        <v>12</v>
      </c>
      <c r="Y298" s="474"/>
      <c r="Z298" s="466"/>
      <c r="AA298" s="466"/>
      <c r="AB298" s="466"/>
      <c r="AC298" s="579"/>
      <c r="AD298" s="582"/>
      <c r="AE298" s="582"/>
      <c r="AF298" s="582"/>
      <c r="AG298" s="582"/>
      <c r="AH298" s="605" t="str">
        <f t="shared" si="138"/>
        <v/>
      </c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T298" s="334">
        <f>IF(K298&gt;0,IF(Datos_Principales!$E$457=1,D298&amp;"-"&amp;F298,D298&amp;"-"&amp;E298&amp;"-"&amp;F298),0)</f>
        <v>0</v>
      </c>
      <c r="AU298" s="334">
        <f t="shared" si="139"/>
        <v>0</v>
      </c>
      <c r="AV298" s="334">
        <f t="shared" si="140"/>
        <v>0</v>
      </c>
      <c r="AW298" s="471">
        <f t="shared" si="141"/>
        <v>0</v>
      </c>
      <c r="AX298" s="471">
        <f t="shared" si="142"/>
        <v>0</v>
      </c>
      <c r="AY298" s="471">
        <f t="shared" si="143"/>
        <v>0</v>
      </c>
    </row>
    <row r="299" spans="1:51" s="334" customFormat="1" ht="20.100000000000001" customHeight="1" collapsed="1" x14ac:dyDescent="0.2">
      <c r="A299" s="324"/>
      <c r="B299" s="291">
        <f t="shared" ref="B299:C299" si="159">B298+1</f>
        <v>280</v>
      </c>
      <c r="C299" s="604">
        <f t="shared" si="159"/>
        <v>280</v>
      </c>
      <c r="D299" s="328" t="str">
        <f t="shared" si="154"/>
        <v>E1</v>
      </c>
      <c r="E299" s="327" t="str">
        <f t="shared" si="154"/>
        <v>P0</v>
      </c>
      <c r="F299" s="328" t="str">
        <f t="shared" si="154"/>
        <v>A</v>
      </c>
      <c r="G299" s="329">
        <f t="shared" si="134"/>
        <v>0</v>
      </c>
      <c r="H299" s="330"/>
      <c r="I299" s="586">
        <f t="shared" si="135"/>
        <v>0</v>
      </c>
      <c r="J299" s="347"/>
      <c r="K299" s="333"/>
      <c r="L299" s="475" t="str">
        <f t="shared" si="136"/>
        <v/>
      </c>
      <c r="M299" s="602">
        <f>IFERROR(ROUNDUP(K299/Datos_Avanzados!$C$113,0),0)</f>
        <v>0</v>
      </c>
      <c r="N299" s="455"/>
      <c r="O299" s="441" t="s">
        <v>12</v>
      </c>
      <c r="P299" s="455"/>
      <c r="Q299" s="474"/>
      <c r="R299" s="441" t="s">
        <v>12</v>
      </c>
      <c r="S299" s="441" t="s">
        <v>12</v>
      </c>
      <c r="T299" s="441" t="s">
        <v>12</v>
      </c>
      <c r="U299" s="474"/>
      <c r="V299" s="473">
        <f t="shared" si="137"/>
        <v>0</v>
      </c>
      <c r="W299" s="455"/>
      <c r="X299" s="441" t="s">
        <v>12</v>
      </c>
      <c r="Y299" s="474"/>
      <c r="Z299" s="466"/>
      <c r="AA299" s="466"/>
      <c r="AB299" s="466"/>
      <c r="AC299" s="579"/>
      <c r="AD299" s="582"/>
      <c r="AE299" s="582"/>
      <c r="AF299" s="582"/>
      <c r="AG299" s="582"/>
      <c r="AH299" s="605" t="str">
        <f t="shared" si="138"/>
        <v/>
      </c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T299" s="334">
        <f>IF(K299&gt;0,IF(Datos_Principales!$E$457=1,D299&amp;"-"&amp;F299,D299&amp;"-"&amp;E299&amp;"-"&amp;F299),0)</f>
        <v>0</v>
      </c>
      <c r="AU299" s="334">
        <f t="shared" si="139"/>
        <v>0</v>
      </c>
      <c r="AV299" s="334">
        <f t="shared" si="140"/>
        <v>0</v>
      </c>
      <c r="AW299" s="471">
        <f t="shared" si="141"/>
        <v>0</v>
      </c>
      <c r="AX299" s="471">
        <f t="shared" si="142"/>
        <v>0</v>
      </c>
      <c r="AY299" s="471">
        <f t="shared" si="143"/>
        <v>0</v>
      </c>
    </row>
    <row r="300" spans="1:51" s="334" customFormat="1" ht="20.100000000000001" customHeight="1" collapsed="1" x14ac:dyDescent="0.2">
      <c r="A300" s="324"/>
      <c r="B300" s="291">
        <f t="shared" ref="B300:C300" si="160">B299+1</f>
        <v>281</v>
      </c>
      <c r="C300" s="604">
        <f t="shared" si="160"/>
        <v>281</v>
      </c>
      <c r="D300" s="328" t="str">
        <f t="shared" si="154"/>
        <v>E1</v>
      </c>
      <c r="E300" s="327" t="str">
        <f t="shared" si="154"/>
        <v>P0</v>
      </c>
      <c r="F300" s="328" t="str">
        <f t="shared" si="154"/>
        <v>A</v>
      </c>
      <c r="G300" s="329">
        <f t="shared" si="134"/>
        <v>0</v>
      </c>
      <c r="H300" s="330"/>
      <c r="I300" s="586">
        <f t="shared" si="135"/>
        <v>0</v>
      </c>
      <c r="J300" s="347"/>
      <c r="K300" s="333"/>
      <c r="L300" s="475" t="str">
        <f t="shared" si="136"/>
        <v/>
      </c>
      <c r="M300" s="602">
        <f>IFERROR(ROUNDUP(K300/Datos_Avanzados!$C$113,0),0)</f>
        <v>0</v>
      </c>
      <c r="N300" s="455"/>
      <c r="O300" s="441" t="s">
        <v>12</v>
      </c>
      <c r="P300" s="455"/>
      <c r="Q300" s="474"/>
      <c r="R300" s="441" t="s">
        <v>12</v>
      </c>
      <c r="S300" s="441" t="s">
        <v>12</v>
      </c>
      <c r="T300" s="441" t="s">
        <v>12</v>
      </c>
      <c r="U300" s="474"/>
      <c r="V300" s="473">
        <f t="shared" si="137"/>
        <v>0</v>
      </c>
      <c r="W300" s="455"/>
      <c r="X300" s="441" t="s">
        <v>12</v>
      </c>
      <c r="Y300" s="474"/>
      <c r="Z300" s="466"/>
      <c r="AA300" s="466"/>
      <c r="AB300" s="466"/>
      <c r="AC300" s="579"/>
      <c r="AD300" s="582"/>
      <c r="AE300" s="582"/>
      <c r="AF300" s="582"/>
      <c r="AG300" s="582"/>
      <c r="AH300" s="605" t="str">
        <f t="shared" si="138"/>
        <v/>
      </c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T300" s="334">
        <f>IF(K300&gt;0,IF(Datos_Principales!$E$457=1,D300&amp;"-"&amp;F300,D300&amp;"-"&amp;E300&amp;"-"&amp;F300),0)</f>
        <v>0</v>
      </c>
      <c r="AU300" s="334">
        <f t="shared" si="139"/>
        <v>0</v>
      </c>
      <c r="AV300" s="334">
        <f t="shared" si="140"/>
        <v>0</v>
      </c>
      <c r="AW300" s="471">
        <f t="shared" si="141"/>
        <v>0</v>
      </c>
      <c r="AX300" s="471">
        <f t="shared" si="142"/>
        <v>0</v>
      </c>
      <c r="AY300" s="471">
        <f t="shared" si="143"/>
        <v>0</v>
      </c>
    </row>
    <row r="301" spans="1:51" s="334" customFormat="1" ht="20.100000000000001" customHeight="1" collapsed="1" x14ac:dyDescent="0.2">
      <c r="A301" s="324"/>
      <c r="B301" s="291">
        <f t="shared" ref="B301:C301" si="161">B300+1</f>
        <v>282</v>
      </c>
      <c r="C301" s="604">
        <f t="shared" si="161"/>
        <v>282</v>
      </c>
      <c r="D301" s="328" t="str">
        <f t="shared" si="154"/>
        <v>E1</v>
      </c>
      <c r="E301" s="327" t="str">
        <f t="shared" si="154"/>
        <v>P0</v>
      </c>
      <c r="F301" s="328" t="str">
        <f t="shared" si="154"/>
        <v>A</v>
      </c>
      <c r="G301" s="329">
        <f t="shared" si="134"/>
        <v>0</v>
      </c>
      <c r="H301" s="330"/>
      <c r="I301" s="586">
        <f t="shared" si="135"/>
        <v>0</v>
      </c>
      <c r="J301" s="347"/>
      <c r="K301" s="333"/>
      <c r="L301" s="475" t="str">
        <f t="shared" si="136"/>
        <v/>
      </c>
      <c r="M301" s="602">
        <f>IFERROR(ROUNDUP(K301/Datos_Avanzados!$C$113,0),0)</f>
        <v>0</v>
      </c>
      <c r="N301" s="455"/>
      <c r="O301" s="441" t="s">
        <v>12</v>
      </c>
      <c r="P301" s="455"/>
      <c r="Q301" s="474"/>
      <c r="R301" s="441" t="s">
        <v>12</v>
      </c>
      <c r="S301" s="441" t="s">
        <v>12</v>
      </c>
      <c r="T301" s="441" t="s">
        <v>12</v>
      </c>
      <c r="U301" s="474"/>
      <c r="V301" s="473">
        <f t="shared" si="137"/>
        <v>0</v>
      </c>
      <c r="W301" s="455"/>
      <c r="X301" s="441" t="s">
        <v>12</v>
      </c>
      <c r="Y301" s="474"/>
      <c r="Z301" s="466"/>
      <c r="AA301" s="466"/>
      <c r="AB301" s="466"/>
      <c r="AC301" s="579"/>
      <c r="AD301" s="582"/>
      <c r="AE301" s="582"/>
      <c r="AF301" s="582"/>
      <c r="AG301" s="582"/>
      <c r="AH301" s="605" t="str">
        <f t="shared" si="138"/>
        <v/>
      </c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T301" s="334">
        <f>IF(K301&gt;0,IF(Datos_Principales!$E$457=1,D301&amp;"-"&amp;F301,D301&amp;"-"&amp;E301&amp;"-"&amp;F301),0)</f>
        <v>0</v>
      </c>
      <c r="AU301" s="334">
        <f t="shared" si="139"/>
        <v>0</v>
      </c>
      <c r="AV301" s="334">
        <f t="shared" si="140"/>
        <v>0</v>
      </c>
      <c r="AW301" s="471">
        <f t="shared" si="141"/>
        <v>0</v>
      </c>
      <c r="AX301" s="471">
        <f t="shared" si="142"/>
        <v>0</v>
      </c>
      <c r="AY301" s="471">
        <f t="shared" si="143"/>
        <v>0</v>
      </c>
    </row>
    <row r="302" spans="1:51" s="334" customFormat="1" ht="20.100000000000001" customHeight="1" collapsed="1" x14ac:dyDescent="0.2">
      <c r="A302" s="324"/>
      <c r="B302" s="291">
        <f t="shared" ref="B302:C302" si="162">B301+1</f>
        <v>283</v>
      </c>
      <c r="C302" s="604">
        <f t="shared" si="162"/>
        <v>283</v>
      </c>
      <c r="D302" s="328" t="str">
        <f t="shared" si="154"/>
        <v>E1</v>
      </c>
      <c r="E302" s="327" t="str">
        <f t="shared" si="154"/>
        <v>P0</v>
      </c>
      <c r="F302" s="328" t="str">
        <f t="shared" si="154"/>
        <v>A</v>
      </c>
      <c r="G302" s="329">
        <f t="shared" si="134"/>
        <v>0</v>
      </c>
      <c r="H302" s="330"/>
      <c r="I302" s="586">
        <f t="shared" si="135"/>
        <v>0</v>
      </c>
      <c r="J302" s="347"/>
      <c r="K302" s="333"/>
      <c r="L302" s="475" t="str">
        <f t="shared" si="136"/>
        <v/>
      </c>
      <c r="M302" s="602">
        <f>IFERROR(ROUNDUP(K302/Datos_Avanzados!$C$113,0),0)</f>
        <v>0</v>
      </c>
      <c r="N302" s="455"/>
      <c r="O302" s="441" t="s">
        <v>12</v>
      </c>
      <c r="P302" s="455"/>
      <c r="Q302" s="474"/>
      <c r="R302" s="441" t="s">
        <v>12</v>
      </c>
      <c r="S302" s="441" t="s">
        <v>12</v>
      </c>
      <c r="T302" s="441" t="s">
        <v>12</v>
      </c>
      <c r="U302" s="474"/>
      <c r="V302" s="473">
        <f t="shared" si="137"/>
        <v>0</v>
      </c>
      <c r="W302" s="455"/>
      <c r="X302" s="441" t="s">
        <v>12</v>
      </c>
      <c r="Y302" s="474"/>
      <c r="Z302" s="466"/>
      <c r="AA302" s="466"/>
      <c r="AB302" s="466"/>
      <c r="AC302" s="579"/>
      <c r="AD302" s="582"/>
      <c r="AE302" s="582"/>
      <c r="AF302" s="582"/>
      <c r="AG302" s="582"/>
      <c r="AH302" s="605" t="str">
        <f t="shared" si="138"/>
        <v/>
      </c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T302" s="334">
        <f>IF(K302&gt;0,IF(Datos_Principales!$E$457=1,D302&amp;"-"&amp;F302,D302&amp;"-"&amp;E302&amp;"-"&amp;F302),0)</f>
        <v>0</v>
      </c>
      <c r="AU302" s="334">
        <f t="shared" si="139"/>
        <v>0</v>
      </c>
      <c r="AV302" s="334">
        <f t="shared" si="140"/>
        <v>0</v>
      </c>
      <c r="AW302" s="471">
        <f t="shared" si="141"/>
        <v>0</v>
      </c>
      <c r="AX302" s="471">
        <f t="shared" si="142"/>
        <v>0</v>
      </c>
      <c r="AY302" s="471">
        <f t="shared" si="143"/>
        <v>0</v>
      </c>
    </row>
    <row r="303" spans="1:51" s="334" customFormat="1" ht="20.100000000000001" customHeight="1" collapsed="1" x14ac:dyDescent="0.2">
      <c r="A303" s="324"/>
      <c r="B303" s="291">
        <f t="shared" ref="B303:C303" si="163">B302+1</f>
        <v>284</v>
      </c>
      <c r="C303" s="604">
        <f t="shared" si="163"/>
        <v>284</v>
      </c>
      <c r="D303" s="328" t="str">
        <f t="shared" si="154"/>
        <v>E1</v>
      </c>
      <c r="E303" s="327" t="str">
        <f t="shared" si="154"/>
        <v>P0</v>
      </c>
      <c r="F303" s="328" t="str">
        <f t="shared" si="154"/>
        <v>A</v>
      </c>
      <c r="G303" s="329">
        <f t="shared" si="134"/>
        <v>0</v>
      </c>
      <c r="H303" s="330"/>
      <c r="I303" s="586">
        <f t="shared" si="135"/>
        <v>0</v>
      </c>
      <c r="J303" s="347"/>
      <c r="K303" s="333"/>
      <c r="L303" s="475" t="str">
        <f t="shared" si="136"/>
        <v/>
      </c>
      <c r="M303" s="602">
        <f>IFERROR(ROUNDUP(K303/Datos_Avanzados!$C$113,0),0)</f>
        <v>0</v>
      </c>
      <c r="N303" s="455"/>
      <c r="O303" s="441" t="s">
        <v>12</v>
      </c>
      <c r="P303" s="455"/>
      <c r="Q303" s="474"/>
      <c r="R303" s="441" t="s">
        <v>12</v>
      </c>
      <c r="S303" s="441" t="s">
        <v>12</v>
      </c>
      <c r="T303" s="441" t="s">
        <v>12</v>
      </c>
      <c r="U303" s="474"/>
      <c r="V303" s="473">
        <f t="shared" si="137"/>
        <v>0</v>
      </c>
      <c r="W303" s="455"/>
      <c r="X303" s="441" t="s">
        <v>12</v>
      </c>
      <c r="Y303" s="474"/>
      <c r="Z303" s="466"/>
      <c r="AA303" s="466"/>
      <c r="AB303" s="466"/>
      <c r="AC303" s="579"/>
      <c r="AD303" s="582"/>
      <c r="AE303" s="582"/>
      <c r="AF303" s="582"/>
      <c r="AG303" s="582"/>
      <c r="AH303" s="605" t="str">
        <f t="shared" si="138"/>
        <v/>
      </c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T303" s="334">
        <f>IF(K303&gt;0,IF(Datos_Principales!$E$457=1,D303&amp;"-"&amp;F303,D303&amp;"-"&amp;E303&amp;"-"&amp;F303),0)</f>
        <v>0</v>
      </c>
      <c r="AU303" s="334">
        <f t="shared" si="139"/>
        <v>0</v>
      </c>
      <c r="AV303" s="334">
        <f t="shared" si="140"/>
        <v>0</v>
      </c>
      <c r="AW303" s="471">
        <f t="shared" si="141"/>
        <v>0</v>
      </c>
      <c r="AX303" s="471">
        <f t="shared" si="142"/>
        <v>0</v>
      </c>
      <c r="AY303" s="471">
        <f t="shared" si="143"/>
        <v>0</v>
      </c>
    </row>
    <row r="304" spans="1:51" s="334" customFormat="1" ht="20.100000000000001" customHeight="1" collapsed="1" x14ac:dyDescent="0.2">
      <c r="A304" s="324"/>
      <c r="B304" s="291">
        <f t="shared" ref="B304:C304" si="164">B303+1</f>
        <v>285</v>
      </c>
      <c r="C304" s="604">
        <f t="shared" si="164"/>
        <v>285</v>
      </c>
      <c r="D304" s="328" t="str">
        <f t="shared" si="154"/>
        <v>E1</v>
      </c>
      <c r="E304" s="327" t="str">
        <f t="shared" si="154"/>
        <v>P0</v>
      </c>
      <c r="F304" s="328" t="str">
        <f t="shared" si="154"/>
        <v>A</v>
      </c>
      <c r="G304" s="329">
        <f t="shared" si="134"/>
        <v>0</v>
      </c>
      <c r="H304" s="330"/>
      <c r="I304" s="586">
        <f t="shared" si="135"/>
        <v>0</v>
      </c>
      <c r="J304" s="347"/>
      <c r="K304" s="333"/>
      <c r="L304" s="475" t="str">
        <f t="shared" si="136"/>
        <v/>
      </c>
      <c r="M304" s="602">
        <f>IFERROR(ROUNDUP(K304/Datos_Avanzados!$C$113,0),0)</f>
        <v>0</v>
      </c>
      <c r="N304" s="455"/>
      <c r="O304" s="441" t="s">
        <v>12</v>
      </c>
      <c r="P304" s="455"/>
      <c r="Q304" s="474"/>
      <c r="R304" s="441" t="s">
        <v>12</v>
      </c>
      <c r="S304" s="441" t="s">
        <v>12</v>
      </c>
      <c r="T304" s="441" t="s">
        <v>12</v>
      </c>
      <c r="U304" s="474"/>
      <c r="V304" s="473">
        <f t="shared" si="137"/>
        <v>0</v>
      </c>
      <c r="W304" s="455"/>
      <c r="X304" s="441" t="s">
        <v>12</v>
      </c>
      <c r="Y304" s="474"/>
      <c r="Z304" s="466"/>
      <c r="AA304" s="466"/>
      <c r="AB304" s="466"/>
      <c r="AC304" s="579"/>
      <c r="AD304" s="582"/>
      <c r="AE304" s="582"/>
      <c r="AF304" s="582"/>
      <c r="AG304" s="582"/>
      <c r="AH304" s="605" t="str">
        <f t="shared" si="138"/>
        <v/>
      </c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T304" s="334">
        <f>IF(K304&gt;0,IF(Datos_Principales!$E$457=1,D304&amp;"-"&amp;F304,D304&amp;"-"&amp;E304&amp;"-"&amp;F304),0)</f>
        <v>0</v>
      </c>
      <c r="AU304" s="334">
        <f t="shared" si="139"/>
        <v>0</v>
      </c>
      <c r="AV304" s="334">
        <f t="shared" si="140"/>
        <v>0</v>
      </c>
      <c r="AW304" s="471">
        <f t="shared" si="141"/>
        <v>0</v>
      </c>
      <c r="AX304" s="471">
        <f t="shared" si="142"/>
        <v>0</v>
      </c>
      <c r="AY304" s="471">
        <f t="shared" si="143"/>
        <v>0</v>
      </c>
    </row>
    <row r="305" spans="1:51" s="334" customFormat="1" ht="20.100000000000001" customHeight="1" collapsed="1" x14ac:dyDescent="0.2">
      <c r="A305" s="324"/>
      <c r="B305" s="291">
        <f t="shared" ref="B305:C305" si="165">B304+1</f>
        <v>286</v>
      </c>
      <c r="C305" s="604">
        <f t="shared" si="165"/>
        <v>286</v>
      </c>
      <c r="D305" s="328" t="str">
        <f t="shared" si="154"/>
        <v>E1</v>
      </c>
      <c r="E305" s="327" t="str">
        <f t="shared" si="154"/>
        <v>P0</v>
      </c>
      <c r="F305" s="328" t="str">
        <f t="shared" si="154"/>
        <v>A</v>
      </c>
      <c r="G305" s="329">
        <f t="shared" si="134"/>
        <v>0</v>
      </c>
      <c r="H305" s="330"/>
      <c r="I305" s="586">
        <f t="shared" si="135"/>
        <v>0</v>
      </c>
      <c r="J305" s="347"/>
      <c r="K305" s="333"/>
      <c r="L305" s="475" t="str">
        <f t="shared" si="136"/>
        <v/>
      </c>
      <c r="M305" s="602">
        <f>IFERROR(ROUNDUP(K305/Datos_Avanzados!$C$113,0),0)</f>
        <v>0</v>
      </c>
      <c r="N305" s="455"/>
      <c r="O305" s="441" t="s">
        <v>12</v>
      </c>
      <c r="P305" s="455"/>
      <c r="Q305" s="474"/>
      <c r="R305" s="441" t="s">
        <v>12</v>
      </c>
      <c r="S305" s="441" t="s">
        <v>12</v>
      </c>
      <c r="T305" s="441" t="s">
        <v>12</v>
      </c>
      <c r="U305" s="474"/>
      <c r="V305" s="473">
        <f t="shared" si="137"/>
        <v>0</v>
      </c>
      <c r="W305" s="455"/>
      <c r="X305" s="441" t="s">
        <v>12</v>
      </c>
      <c r="Y305" s="474"/>
      <c r="Z305" s="466"/>
      <c r="AA305" s="466"/>
      <c r="AB305" s="466"/>
      <c r="AC305" s="579"/>
      <c r="AD305" s="582"/>
      <c r="AE305" s="582"/>
      <c r="AF305" s="582"/>
      <c r="AG305" s="582"/>
      <c r="AH305" s="605" t="str">
        <f t="shared" si="138"/>
        <v/>
      </c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T305" s="334">
        <f>IF(K305&gt;0,IF(Datos_Principales!$E$457=1,D305&amp;"-"&amp;F305,D305&amp;"-"&amp;E305&amp;"-"&amp;F305),0)</f>
        <v>0</v>
      </c>
      <c r="AU305" s="334">
        <f t="shared" si="139"/>
        <v>0</v>
      </c>
      <c r="AV305" s="334">
        <f t="shared" si="140"/>
        <v>0</v>
      </c>
      <c r="AW305" s="471">
        <f t="shared" si="141"/>
        <v>0</v>
      </c>
      <c r="AX305" s="471">
        <f t="shared" si="142"/>
        <v>0</v>
      </c>
      <c r="AY305" s="471">
        <f t="shared" si="143"/>
        <v>0</v>
      </c>
    </row>
    <row r="306" spans="1:51" s="334" customFormat="1" ht="20.100000000000001" customHeight="1" collapsed="1" x14ac:dyDescent="0.2">
      <c r="A306" s="324"/>
      <c r="B306" s="291">
        <f t="shared" ref="B306:C306" si="166">B305+1</f>
        <v>287</v>
      </c>
      <c r="C306" s="604">
        <f t="shared" si="166"/>
        <v>287</v>
      </c>
      <c r="D306" s="328" t="str">
        <f t="shared" si="154"/>
        <v>E1</v>
      </c>
      <c r="E306" s="327" t="str">
        <f t="shared" si="154"/>
        <v>P0</v>
      </c>
      <c r="F306" s="328" t="str">
        <f t="shared" si="154"/>
        <v>A</v>
      </c>
      <c r="G306" s="329">
        <f t="shared" si="134"/>
        <v>0</v>
      </c>
      <c r="H306" s="330"/>
      <c r="I306" s="586">
        <f t="shared" si="135"/>
        <v>0</v>
      </c>
      <c r="J306" s="347"/>
      <c r="K306" s="333"/>
      <c r="L306" s="475" t="str">
        <f t="shared" si="136"/>
        <v/>
      </c>
      <c r="M306" s="602">
        <f>IFERROR(ROUNDUP(K306/Datos_Avanzados!$C$113,0),0)</f>
        <v>0</v>
      </c>
      <c r="N306" s="455"/>
      <c r="O306" s="441" t="s">
        <v>12</v>
      </c>
      <c r="P306" s="455"/>
      <c r="Q306" s="474"/>
      <c r="R306" s="441" t="s">
        <v>12</v>
      </c>
      <c r="S306" s="441" t="s">
        <v>12</v>
      </c>
      <c r="T306" s="441" t="s">
        <v>12</v>
      </c>
      <c r="U306" s="474"/>
      <c r="V306" s="473">
        <f t="shared" si="137"/>
        <v>0</v>
      </c>
      <c r="W306" s="455"/>
      <c r="X306" s="441" t="s">
        <v>12</v>
      </c>
      <c r="Y306" s="474"/>
      <c r="Z306" s="466"/>
      <c r="AA306" s="466"/>
      <c r="AB306" s="466"/>
      <c r="AC306" s="579"/>
      <c r="AD306" s="582"/>
      <c r="AE306" s="582"/>
      <c r="AF306" s="582"/>
      <c r="AG306" s="582"/>
      <c r="AH306" s="605" t="str">
        <f t="shared" si="138"/>
        <v/>
      </c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T306" s="334">
        <f>IF(K306&gt;0,IF(Datos_Principales!$E$457=1,D306&amp;"-"&amp;F306,D306&amp;"-"&amp;E306&amp;"-"&amp;F306),0)</f>
        <v>0</v>
      </c>
      <c r="AU306" s="334">
        <f t="shared" si="139"/>
        <v>0</v>
      </c>
      <c r="AV306" s="334">
        <f t="shared" si="140"/>
        <v>0</v>
      </c>
      <c r="AW306" s="471">
        <f t="shared" si="141"/>
        <v>0</v>
      </c>
      <c r="AX306" s="471">
        <f t="shared" si="142"/>
        <v>0</v>
      </c>
      <c r="AY306" s="471">
        <f t="shared" si="143"/>
        <v>0</v>
      </c>
    </row>
    <row r="307" spans="1:51" s="334" customFormat="1" ht="20.100000000000001" customHeight="1" collapsed="1" x14ac:dyDescent="0.2">
      <c r="A307" s="324"/>
      <c r="B307" s="291">
        <f t="shared" ref="B307:C307" si="167">B306+1</f>
        <v>288</v>
      </c>
      <c r="C307" s="604">
        <f t="shared" si="167"/>
        <v>288</v>
      </c>
      <c r="D307" s="328" t="str">
        <f t="shared" si="154"/>
        <v>E1</v>
      </c>
      <c r="E307" s="327" t="str">
        <f t="shared" si="154"/>
        <v>P0</v>
      </c>
      <c r="F307" s="328" t="str">
        <f t="shared" si="154"/>
        <v>A</v>
      </c>
      <c r="G307" s="329">
        <f t="shared" si="134"/>
        <v>0</v>
      </c>
      <c r="H307" s="330"/>
      <c r="I307" s="586">
        <f t="shared" si="135"/>
        <v>0</v>
      </c>
      <c r="J307" s="347"/>
      <c r="K307" s="333"/>
      <c r="L307" s="475" t="str">
        <f t="shared" si="136"/>
        <v/>
      </c>
      <c r="M307" s="602">
        <f>IFERROR(ROUNDUP(K307/Datos_Avanzados!$C$113,0),0)</f>
        <v>0</v>
      </c>
      <c r="N307" s="455"/>
      <c r="O307" s="441" t="s">
        <v>12</v>
      </c>
      <c r="P307" s="455"/>
      <c r="Q307" s="474"/>
      <c r="R307" s="441" t="s">
        <v>12</v>
      </c>
      <c r="S307" s="441" t="s">
        <v>12</v>
      </c>
      <c r="T307" s="441" t="s">
        <v>12</v>
      </c>
      <c r="U307" s="474"/>
      <c r="V307" s="473">
        <f t="shared" si="137"/>
        <v>0</v>
      </c>
      <c r="W307" s="455"/>
      <c r="X307" s="441" t="s">
        <v>12</v>
      </c>
      <c r="Y307" s="474"/>
      <c r="Z307" s="466"/>
      <c r="AA307" s="466"/>
      <c r="AB307" s="466"/>
      <c r="AC307" s="579"/>
      <c r="AD307" s="582"/>
      <c r="AE307" s="582"/>
      <c r="AF307" s="582"/>
      <c r="AG307" s="582"/>
      <c r="AH307" s="605" t="str">
        <f t="shared" si="138"/>
        <v/>
      </c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T307" s="334">
        <f>IF(K307&gt;0,IF(Datos_Principales!$E$457=1,D307&amp;"-"&amp;F307,D307&amp;"-"&amp;E307&amp;"-"&amp;F307),0)</f>
        <v>0</v>
      </c>
      <c r="AU307" s="334">
        <f t="shared" si="139"/>
        <v>0</v>
      </c>
      <c r="AV307" s="334">
        <f t="shared" si="140"/>
        <v>0</v>
      </c>
      <c r="AW307" s="471">
        <f t="shared" si="141"/>
        <v>0</v>
      </c>
      <c r="AX307" s="471">
        <f t="shared" si="142"/>
        <v>0</v>
      </c>
      <c r="AY307" s="471">
        <f t="shared" si="143"/>
        <v>0</v>
      </c>
    </row>
    <row r="308" spans="1:51" s="334" customFormat="1" ht="20.100000000000001" customHeight="1" collapsed="1" x14ac:dyDescent="0.2">
      <c r="A308" s="324"/>
      <c r="B308" s="291">
        <f t="shared" ref="B308:C308" si="168">B307+1</f>
        <v>289</v>
      </c>
      <c r="C308" s="604">
        <f t="shared" si="168"/>
        <v>289</v>
      </c>
      <c r="D308" s="328" t="str">
        <f t="shared" si="154"/>
        <v>E1</v>
      </c>
      <c r="E308" s="327" t="str">
        <f t="shared" si="154"/>
        <v>P0</v>
      </c>
      <c r="F308" s="328" t="str">
        <f t="shared" si="154"/>
        <v>A</v>
      </c>
      <c r="G308" s="329">
        <f t="shared" si="134"/>
        <v>0</v>
      </c>
      <c r="H308" s="330"/>
      <c r="I308" s="586">
        <f t="shared" si="135"/>
        <v>0</v>
      </c>
      <c r="J308" s="347"/>
      <c r="K308" s="333"/>
      <c r="L308" s="475" t="str">
        <f t="shared" si="136"/>
        <v/>
      </c>
      <c r="M308" s="602">
        <f>IFERROR(ROUNDUP(K308/Datos_Avanzados!$C$113,0),0)</f>
        <v>0</v>
      </c>
      <c r="N308" s="455"/>
      <c r="O308" s="441" t="s">
        <v>12</v>
      </c>
      <c r="P308" s="455"/>
      <c r="Q308" s="474"/>
      <c r="R308" s="441" t="s">
        <v>12</v>
      </c>
      <c r="S308" s="441" t="s">
        <v>12</v>
      </c>
      <c r="T308" s="441" t="s">
        <v>12</v>
      </c>
      <c r="U308" s="474"/>
      <c r="V308" s="473">
        <f t="shared" si="137"/>
        <v>0</v>
      </c>
      <c r="W308" s="455"/>
      <c r="X308" s="441" t="s">
        <v>12</v>
      </c>
      <c r="Y308" s="474"/>
      <c r="Z308" s="466"/>
      <c r="AA308" s="466"/>
      <c r="AB308" s="466"/>
      <c r="AC308" s="579"/>
      <c r="AD308" s="582"/>
      <c r="AE308" s="582"/>
      <c r="AF308" s="582"/>
      <c r="AG308" s="582"/>
      <c r="AH308" s="605" t="str">
        <f t="shared" si="138"/>
        <v/>
      </c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T308" s="334">
        <f>IF(K308&gt;0,IF(Datos_Principales!$E$457=1,D308&amp;"-"&amp;F308,D308&amp;"-"&amp;E308&amp;"-"&amp;F308),0)</f>
        <v>0</v>
      </c>
      <c r="AU308" s="334">
        <f t="shared" si="139"/>
        <v>0</v>
      </c>
      <c r="AV308" s="334">
        <f t="shared" si="140"/>
        <v>0</v>
      </c>
      <c r="AW308" s="471">
        <f t="shared" si="141"/>
        <v>0</v>
      </c>
      <c r="AX308" s="471">
        <f t="shared" si="142"/>
        <v>0</v>
      </c>
      <c r="AY308" s="471">
        <f t="shared" si="143"/>
        <v>0</v>
      </c>
    </row>
    <row r="309" spans="1:51" s="334" customFormat="1" ht="20.100000000000001" customHeight="1" collapsed="1" x14ac:dyDescent="0.2">
      <c r="A309" s="324"/>
      <c r="B309" s="291">
        <f t="shared" ref="B309:C309" si="169">B308+1</f>
        <v>290</v>
      </c>
      <c r="C309" s="604">
        <f t="shared" si="169"/>
        <v>290</v>
      </c>
      <c r="D309" s="328" t="str">
        <f t="shared" si="154"/>
        <v>E1</v>
      </c>
      <c r="E309" s="327" t="str">
        <f t="shared" si="154"/>
        <v>P0</v>
      </c>
      <c r="F309" s="328" t="str">
        <f t="shared" si="154"/>
        <v>A</v>
      </c>
      <c r="G309" s="329">
        <f t="shared" si="134"/>
        <v>0</v>
      </c>
      <c r="H309" s="330"/>
      <c r="I309" s="586">
        <f t="shared" si="135"/>
        <v>0</v>
      </c>
      <c r="J309" s="347"/>
      <c r="K309" s="333"/>
      <c r="L309" s="475" t="str">
        <f t="shared" si="136"/>
        <v/>
      </c>
      <c r="M309" s="602">
        <f>IFERROR(ROUNDUP(K309/Datos_Avanzados!$C$113,0),0)</f>
        <v>0</v>
      </c>
      <c r="N309" s="455"/>
      <c r="O309" s="441" t="s">
        <v>12</v>
      </c>
      <c r="P309" s="455"/>
      <c r="Q309" s="474"/>
      <c r="R309" s="441" t="s">
        <v>12</v>
      </c>
      <c r="S309" s="441" t="s">
        <v>12</v>
      </c>
      <c r="T309" s="441" t="s">
        <v>12</v>
      </c>
      <c r="U309" s="474"/>
      <c r="V309" s="473">
        <f t="shared" si="137"/>
        <v>0</v>
      </c>
      <c r="W309" s="455"/>
      <c r="X309" s="441" t="s">
        <v>12</v>
      </c>
      <c r="Y309" s="474"/>
      <c r="Z309" s="466"/>
      <c r="AA309" s="466"/>
      <c r="AB309" s="466"/>
      <c r="AC309" s="579"/>
      <c r="AD309" s="582"/>
      <c r="AE309" s="582"/>
      <c r="AF309" s="582"/>
      <c r="AG309" s="582"/>
      <c r="AH309" s="605" t="str">
        <f t="shared" si="138"/>
        <v/>
      </c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T309" s="334">
        <f>IF(K309&gt;0,IF(Datos_Principales!$E$457=1,D309&amp;"-"&amp;F309,D309&amp;"-"&amp;E309&amp;"-"&amp;F309),0)</f>
        <v>0</v>
      </c>
      <c r="AU309" s="334">
        <f t="shared" si="139"/>
        <v>0</v>
      </c>
      <c r="AV309" s="334">
        <f t="shared" si="140"/>
        <v>0</v>
      </c>
      <c r="AW309" s="471">
        <f t="shared" si="141"/>
        <v>0</v>
      </c>
      <c r="AX309" s="471">
        <f t="shared" si="142"/>
        <v>0</v>
      </c>
      <c r="AY309" s="471">
        <f t="shared" si="143"/>
        <v>0</v>
      </c>
    </row>
    <row r="310" spans="1:51" s="334" customFormat="1" ht="20.100000000000001" customHeight="1" collapsed="1" x14ac:dyDescent="0.2">
      <c r="A310" s="324"/>
      <c r="B310" s="291">
        <f t="shared" ref="B310:C310" si="170">B309+1</f>
        <v>291</v>
      </c>
      <c r="C310" s="604">
        <f t="shared" si="170"/>
        <v>291</v>
      </c>
      <c r="D310" s="328" t="str">
        <f t="shared" ref="D310:F319" si="171">D309</f>
        <v>E1</v>
      </c>
      <c r="E310" s="327" t="str">
        <f t="shared" si="171"/>
        <v>P0</v>
      </c>
      <c r="F310" s="328" t="str">
        <f t="shared" si="171"/>
        <v>A</v>
      </c>
      <c r="G310" s="329">
        <f t="shared" si="134"/>
        <v>0</v>
      </c>
      <c r="H310" s="330"/>
      <c r="I310" s="586">
        <f t="shared" si="135"/>
        <v>0</v>
      </c>
      <c r="J310" s="347"/>
      <c r="K310" s="333"/>
      <c r="L310" s="475" t="str">
        <f t="shared" si="136"/>
        <v/>
      </c>
      <c r="M310" s="602">
        <f>IFERROR(ROUNDUP(K310/Datos_Avanzados!$C$113,0),0)</f>
        <v>0</v>
      </c>
      <c r="N310" s="455"/>
      <c r="O310" s="441" t="s">
        <v>12</v>
      </c>
      <c r="P310" s="455"/>
      <c r="Q310" s="474"/>
      <c r="R310" s="441" t="s">
        <v>12</v>
      </c>
      <c r="S310" s="441" t="s">
        <v>12</v>
      </c>
      <c r="T310" s="441" t="s">
        <v>12</v>
      </c>
      <c r="U310" s="474"/>
      <c r="V310" s="473">
        <f t="shared" si="137"/>
        <v>0</v>
      </c>
      <c r="W310" s="455"/>
      <c r="X310" s="441" t="s">
        <v>12</v>
      </c>
      <c r="Y310" s="474"/>
      <c r="Z310" s="466"/>
      <c r="AA310" s="466"/>
      <c r="AB310" s="466"/>
      <c r="AC310" s="579"/>
      <c r="AD310" s="582"/>
      <c r="AE310" s="582"/>
      <c r="AF310" s="582"/>
      <c r="AG310" s="582"/>
      <c r="AH310" s="605" t="str">
        <f t="shared" si="138"/>
        <v/>
      </c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T310" s="334">
        <f>IF(K310&gt;0,IF(Datos_Principales!$E$457=1,D310&amp;"-"&amp;F310,D310&amp;"-"&amp;E310&amp;"-"&amp;F310),0)</f>
        <v>0</v>
      </c>
      <c r="AU310" s="334">
        <f t="shared" si="139"/>
        <v>0</v>
      </c>
      <c r="AV310" s="334">
        <f t="shared" si="140"/>
        <v>0</v>
      </c>
      <c r="AW310" s="471">
        <f t="shared" si="141"/>
        <v>0</v>
      </c>
      <c r="AX310" s="471">
        <f t="shared" si="142"/>
        <v>0</v>
      </c>
      <c r="AY310" s="471">
        <f t="shared" si="143"/>
        <v>0</v>
      </c>
    </row>
    <row r="311" spans="1:51" s="334" customFormat="1" ht="20.100000000000001" customHeight="1" collapsed="1" x14ac:dyDescent="0.2">
      <c r="A311" s="324"/>
      <c r="B311" s="291">
        <f t="shared" ref="B311:C311" si="172">B310+1</f>
        <v>292</v>
      </c>
      <c r="C311" s="604">
        <f t="shared" si="172"/>
        <v>292</v>
      </c>
      <c r="D311" s="328" t="str">
        <f t="shared" si="171"/>
        <v>E1</v>
      </c>
      <c r="E311" s="327" t="str">
        <f t="shared" si="171"/>
        <v>P0</v>
      </c>
      <c r="F311" s="328" t="str">
        <f t="shared" si="171"/>
        <v>A</v>
      </c>
      <c r="G311" s="329">
        <f t="shared" si="134"/>
        <v>0</v>
      </c>
      <c r="H311" s="330"/>
      <c r="I311" s="586">
        <f t="shared" si="135"/>
        <v>0</v>
      </c>
      <c r="J311" s="347"/>
      <c r="K311" s="333"/>
      <c r="L311" s="475" t="str">
        <f t="shared" si="136"/>
        <v/>
      </c>
      <c r="M311" s="602">
        <f>IFERROR(ROUNDUP(K311/Datos_Avanzados!$C$113,0),0)</f>
        <v>0</v>
      </c>
      <c r="N311" s="455"/>
      <c r="O311" s="441" t="s">
        <v>12</v>
      </c>
      <c r="P311" s="455"/>
      <c r="Q311" s="474"/>
      <c r="R311" s="441" t="s">
        <v>12</v>
      </c>
      <c r="S311" s="441" t="s">
        <v>12</v>
      </c>
      <c r="T311" s="441" t="s">
        <v>12</v>
      </c>
      <c r="U311" s="474"/>
      <c r="V311" s="473">
        <f t="shared" si="137"/>
        <v>0</v>
      </c>
      <c r="W311" s="455"/>
      <c r="X311" s="441" t="s">
        <v>12</v>
      </c>
      <c r="Y311" s="474"/>
      <c r="Z311" s="466"/>
      <c r="AA311" s="466"/>
      <c r="AB311" s="466"/>
      <c r="AC311" s="579"/>
      <c r="AD311" s="582"/>
      <c r="AE311" s="582"/>
      <c r="AF311" s="582"/>
      <c r="AG311" s="582"/>
      <c r="AH311" s="605" t="str">
        <f t="shared" si="138"/>
        <v/>
      </c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T311" s="334">
        <f>IF(K311&gt;0,IF(Datos_Principales!$E$457=1,D311&amp;"-"&amp;F311,D311&amp;"-"&amp;E311&amp;"-"&amp;F311),0)</f>
        <v>0</v>
      </c>
      <c r="AU311" s="334">
        <f t="shared" si="139"/>
        <v>0</v>
      </c>
      <c r="AV311" s="334">
        <f t="shared" si="140"/>
        <v>0</v>
      </c>
      <c r="AW311" s="471">
        <f t="shared" si="141"/>
        <v>0</v>
      </c>
      <c r="AX311" s="471">
        <f t="shared" si="142"/>
        <v>0</v>
      </c>
      <c r="AY311" s="471">
        <f t="shared" si="143"/>
        <v>0</v>
      </c>
    </row>
    <row r="312" spans="1:51" s="334" customFormat="1" ht="20.100000000000001" customHeight="1" collapsed="1" x14ac:dyDescent="0.2">
      <c r="A312" s="324"/>
      <c r="B312" s="291">
        <f t="shared" ref="B312:C312" si="173">B311+1</f>
        <v>293</v>
      </c>
      <c r="C312" s="604">
        <f t="shared" si="173"/>
        <v>293</v>
      </c>
      <c r="D312" s="328" t="str">
        <f t="shared" si="171"/>
        <v>E1</v>
      </c>
      <c r="E312" s="327" t="str">
        <f t="shared" si="171"/>
        <v>P0</v>
      </c>
      <c r="F312" s="328" t="str">
        <f t="shared" si="171"/>
        <v>A</v>
      </c>
      <c r="G312" s="329">
        <f t="shared" si="134"/>
        <v>0</v>
      </c>
      <c r="H312" s="330"/>
      <c r="I312" s="586">
        <f t="shared" si="135"/>
        <v>0</v>
      </c>
      <c r="J312" s="347"/>
      <c r="K312" s="333"/>
      <c r="L312" s="475" t="str">
        <f t="shared" si="136"/>
        <v/>
      </c>
      <c r="M312" s="602">
        <f>IFERROR(ROUNDUP(K312/Datos_Avanzados!$C$113,0),0)</f>
        <v>0</v>
      </c>
      <c r="N312" s="455"/>
      <c r="O312" s="441" t="s">
        <v>12</v>
      </c>
      <c r="P312" s="455"/>
      <c r="Q312" s="474"/>
      <c r="R312" s="441" t="s">
        <v>12</v>
      </c>
      <c r="S312" s="441" t="s">
        <v>12</v>
      </c>
      <c r="T312" s="441" t="s">
        <v>12</v>
      </c>
      <c r="U312" s="474"/>
      <c r="V312" s="473">
        <f t="shared" si="137"/>
        <v>0</v>
      </c>
      <c r="W312" s="455"/>
      <c r="X312" s="441" t="s">
        <v>12</v>
      </c>
      <c r="Y312" s="474"/>
      <c r="Z312" s="466"/>
      <c r="AA312" s="466"/>
      <c r="AB312" s="466"/>
      <c r="AC312" s="579"/>
      <c r="AD312" s="582"/>
      <c r="AE312" s="582"/>
      <c r="AF312" s="582"/>
      <c r="AG312" s="582"/>
      <c r="AH312" s="605" t="str">
        <f t="shared" si="138"/>
        <v/>
      </c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T312" s="334">
        <f>IF(K312&gt;0,IF(Datos_Principales!$E$457=1,D312&amp;"-"&amp;F312,D312&amp;"-"&amp;E312&amp;"-"&amp;F312),0)</f>
        <v>0</v>
      </c>
      <c r="AU312" s="334">
        <f t="shared" si="139"/>
        <v>0</v>
      </c>
      <c r="AV312" s="334">
        <f t="shared" si="140"/>
        <v>0</v>
      </c>
      <c r="AW312" s="471">
        <f t="shared" si="141"/>
        <v>0</v>
      </c>
      <c r="AX312" s="471">
        <f t="shared" si="142"/>
        <v>0</v>
      </c>
      <c r="AY312" s="471">
        <f t="shared" si="143"/>
        <v>0</v>
      </c>
    </row>
    <row r="313" spans="1:51" s="334" customFormat="1" ht="20.100000000000001" customHeight="1" collapsed="1" x14ac:dyDescent="0.2">
      <c r="A313" s="324"/>
      <c r="B313" s="291">
        <f t="shared" ref="B313:C313" si="174">B312+1</f>
        <v>294</v>
      </c>
      <c r="C313" s="604">
        <f t="shared" si="174"/>
        <v>294</v>
      </c>
      <c r="D313" s="328" t="str">
        <f t="shared" si="171"/>
        <v>E1</v>
      </c>
      <c r="E313" s="327" t="str">
        <f t="shared" si="171"/>
        <v>P0</v>
      </c>
      <c r="F313" s="328" t="str">
        <f t="shared" si="171"/>
        <v>A</v>
      </c>
      <c r="G313" s="329">
        <f t="shared" si="134"/>
        <v>0</v>
      </c>
      <c r="H313" s="330"/>
      <c r="I313" s="586">
        <f t="shared" si="135"/>
        <v>0</v>
      </c>
      <c r="J313" s="347"/>
      <c r="K313" s="333"/>
      <c r="L313" s="475" t="str">
        <f t="shared" si="136"/>
        <v/>
      </c>
      <c r="M313" s="602">
        <f>IFERROR(ROUNDUP(K313/Datos_Avanzados!$C$113,0),0)</f>
        <v>0</v>
      </c>
      <c r="N313" s="455"/>
      <c r="O313" s="441" t="s">
        <v>12</v>
      </c>
      <c r="P313" s="455"/>
      <c r="Q313" s="474"/>
      <c r="R313" s="441" t="s">
        <v>12</v>
      </c>
      <c r="S313" s="441" t="s">
        <v>12</v>
      </c>
      <c r="T313" s="441" t="s">
        <v>12</v>
      </c>
      <c r="U313" s="474"/>
      <c r="V313" s="473">
        <f t="shared" si="137"/>
        <v>0</v>
      </c>
      <c r="W313" s="455"/>
      <c r="X313" s="441" t="s">
        <v>12</v>
      </c>
      <c r="Y313" s="474"/>
      <c r="Z313" s="466"/>
      <c r="AA313" s="466"/>
      <c r="AB313" s="466"/>
      <c r="AC313" s="579"/>
      <c r="AD313" s="582"/>
      <c r="AE313" s="582"/>
      <c r="AF313" s="582"/>
      <c r="AG313" s="582"/>
      <c r="AH313" s="605" t="str">
        <f t="shared" si="138"/>
        <v/>
      </c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T313" s="334">
        <f>IF(K313&gt;0,IF(Datos_Principales!$E$457=1,D313&amp;"-"&amp;F313,D313&amp;"-"&amp;E313&amp;"-"&amp;F313),0)</f>
        <v>0</v>
      </c>
      <c r="AU313" s="334">
        <f t="shared" si="139"/>
        <v>0</v>
      </c>
      <c r="AV313" s="334">
        <f t="shared" si="140"/>
        <v>0</v>
      </c>
      <c r="AW313" s="471">
        <f t="shared" si="141"/>
        <v>0</v>
      </c>
      <c r="AX313" s="471">
        <f t="shared" si="142"/>
        <v>0</v>
      </c>
      <c r="AY313" s="471">
        <f t="shared" si="143"/>
        <v>0</v>
      </c>
    </row>
    <row r="314" spans="1:51" s="334" customFormat="1" ht="20.100000000000001" customHeight="1" collapsed="1" x14ac:dyDescent="0.2">
      <c r="A314" s="324"/>
      <c r="B314" s="291">
        <f t="shared" ref="B314:C314" si="175">B313+1</f>
        <v>295</v>
      </c>
      <c r="C314" s="604">
        <f t="shared" si="175"/>
        <v>295</v>
      </c>
      <c r="D314" s="328" t="str">
        <f t="shared" si="171"/>
        <v>E1</v>
      </c>
      <c r="E314" s="327" t="str">
        <f t="shared" si="171"/>
        <v>P0</v>
      </c>
      <c r="F314" s="328" t="str">
        <f t="shared" si="171"/>
        <v>A</v>
      </c>
      <c r="G314" s="329">
        <f t="shared" si="134"/>
        <v>0</v>
      </c>
      <c r="H314" s="330"/>
      <c r="I314" s="586">
        <f t="shared" si="135"/>
        <v>0</v>
      </c>
      <c r="J314" s="347"/>
      <c r="K314" s="333"/>
      <c r="L314" s="475" t="str">
        <f t="shared" si="136"/>
        <v/>
      </c>
      <c r="M314" s="602">
        <f>IFERROR(ROUNDUP(K314/Datos_Avanzados!$C$113,0),0)</f>
        <v>0</v>
      </c>
      <c r="N314" s="455"/>
      <c r="O314" s="441" t="s">
        <v>12</v>
      </c>
      <c r="P314" s="455"/>
      <c r="Q314" s="474"/>
      <c r="R314" s="441" t="s">
        <v>12</v>
      </c>
      <c r="S314" s="441" t="s">
        <v>12</v>
      </c>
      <c r="T314" s="441" t="s">
        <v>12</v>
      </c>
      <c r="U314" s="474"/>
      <c r="V314" s="473">
        <f t="shared" si="137"/>
        <v>0</v>
      </c>
      <c r="W314" s="455"/>
      <c r="X314" s="441" t="s">
        <v>12</v>
      </c>
      <c r="Y314" s="474"/>
      <c r="Z314" s="466"/>
      <c r="AA314" s="466"/>
      <c r="AB314" s="466"/>
      <c r="AC314" s="579"/>
      <c r="AD314" s="582"/>
      <c r="AE314" s="582"/>
      <c r="AF314" s="582"/>
      <c r="AG314" s="582"/>
      <c r="AH314" s="605" t="str">
        <f t="shared" si="138"/>
        <v/>
      </c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T314" s="334">
        <f>IF(K314&gt;0,IF(Datos_Principales!$E$457=1,D314&amp;"-"&amp;F314,D314&amp;"-"&amp;E314&amp;"-"&amp;F314),0)</f>
        <v>0</v>
      </c>
      <c r="AU314" s="334">
        <f t="shared" si="139"/>
        <v>0</v>
      </c>
      <c r="AV314" s="334">
        <f t="shared" si="140"/>
        <v>0</v>
      </c>
      <c r="AW314" s="471">
        <f t="shared" si="141"/>
        <v>0</v>
      </c>
      <c r="AX314" s="471">
        <f t="shared" si="142"/>
        <v>0</v>
      </c>
      <c r="AY314" s="471">
        <f t="shared" si="143"/>
        <v>0</v>
      </c>
    </row>
    <row r="315" spans="1:51" s="334" customFormat="1" ht="20.100000000000001" customHeight="1" collapsed="1" x14ac:dyDescent="0.2">
      <c r="A315" s="324"/>
      <c r="B315" s="291">
        <f t="shared" ref="B315:C315" si="176">B314+1</f>
        <v>296</v>
      </c>
      <c r="C315" s="604">
        <f t="shared" si="176"/>
        <v>296</v>
      </c>
      <c r="D315" s="328" t="str">
        <f t="shared" si="171"/>
        <v>E1</v>
      </c>
      <c r="E315" s="327" t="str">
        <f t="shared" si="171"/>
        <v>P0</v>
      </c>
      <c r="F315" s="328" t="str">
        <f t="shared" si="171"/>
        <v>A</v>
      </c>
      <c r="G315" s="329">
        <f t="shared" si="134"/>
        <v>0</v>
      </c>
      <c r="H315" s="330"/>
      <c r="I315" s="586">
        <f t="shared" si="135"/>
        <v>0</v>
      </c>
      <c r="J315" s="347"/>
      <c r="K315" s="333"/>
      <c r="L315" s="475" t="str">
        <f t="shared" si="136"/>
        <v/>
      </c>
      <c r="M315" s="602">
        <f>IFERROR(ROUNDUP(K315/Datos_Avanzados!$C$113,0),0)</f>
        <v>0</v>
      </c>
      <c r="N315" s="455"/>
      <c r="O315" s="441" t="s">
        <v>12</v>
      </c>
      <c r="P315" s="455"/>
      <c r="Q315" s="474"/>
      <c r="R315" s="441" t="s">
        <v>12</v>
      </c>
      <c r="S315" s="441" t="s">
        <v>12</v>
      </c>
      <c r="T315" s="441" t="s">
        <v>12</v>
      </c>
      <c r="U315" s="474"/>
      <c r="V315" s="473">
        <f t="shared" si="137"/>
        <v>0</v>
      </c>
      <c r="W315" s="455"/>
      <c r="X315" s="441" t="s">
        <v>12</v>
      </c>
      <c r="Y315" s="474"/>
      <c r="Z315" s="466"/>
      <c r="AA315" s="466"/>
      <c r="AB315" s="466"/>
      <c r="AC315" s="579"/>
      <c r="AD315" s="582"/>
      <c r="AE315" s="582"/>
      <c r="AF315" s="582"/>
      <c r="AG315" s="582"/>
      <c r="AH315" s="605" t="str">
        <f t="shared" si="138"/>
        <v/>
      </c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T315" s="334">
        <f>IF(K315&gt;0,IF(Datos_Principales!$E$457=1,D315&amp;"-"&amp;F315,D315&amp;"-"&amp;E315&amp;"-"&amp;F315),0)</f>
        <v>0</v>
      </c>
      <c r="AU315" s="334">
        <f t="shared" si="139"/>
        <v>0</v>
      </c>
      <c r="AV315" s="334">
        <f t="shared" si="140"/>
        <v>0</v>
      </c>
      <c r="AW315" s="471">
        <f t="shared" si="141"/>
        <v>0</v>
      </c>
      <c r="AX315" s="471">
        <f t="shared" si="142"/>
        <v>0</v>
      </c>
      <c r="AY315" s="471">
        <f t="shared" si="143"/>
        <v>0</v>
      </c>
    </row>
    <row r="316" spans="1:51" s="334" customFormat="1" ht="20.100000000000001" customHeight="1" collapsed="1" x14ac:dyDescent="0.2">
      <c r="A316" s="324"/>
      <c r="B316" s="291">
        <f t="shared" ref="B316:C316" si="177">B315+1</f>
        <v>297</v>
      </c>
      <c r="C316" s="604">
        <f t="shared" si="177"/>
        <v>297</v>
      </c>
      <c r="D316" s="328" t="str">
        <f t="shared" si="171"/>
        <v>E1</v>
      </c>
      <c r="E316" s="327" t="str">
        <f t="shared" si="171"/>
        <v>P0</v>
      </c>
      <c r="F316" s="328" t="str">
        <f t="shared" si="171"/>
        <v>A</v>
      </c>
      <c r="G316" s="329">
        <f t="shared" si="134"/>
        <v>0</v>
      </c>
      <c r="H316" s="330"/>
      <c r="I316" s="586">
        <f t="shared" si="135"/>
        <v>0</v>
      </c>
      <c r="J316" s="347"/>
      <c r="K316" s="333"/>
      <c r="L316" s="475" t="str">
        <f t="shared" si="136"/>
        <v/>
      </c>
      <c r="M316" s="602">
        <f>IFERROR(ROUNDUP(K316/Datos_Avanzados!$C$113,0),0)</f>
        <v>0</v>
      </c>
      <c r="N316" s="455"/>
      <c r="O316" s="441" t="s">
        <v>12</v>
      </c>
      <c r="P316" s="455"/>
      <c r="Q316" s="474"/>
      <c r="R316" s="441" t="s">
        <v>12</v>
      </c>
      <c r="S316" s="441" t="s">
        <v>12</v>
      </c>
      <c r="T316" s="441" t="s">
        <v>12</v>
      </c>
      <c r="U316" s="474"/>
      <c r="V316" s="473">
        <f t="shared" si="137"/>
        <v>0</v>
      </c>
      <c r="W316" s="455"/>
      <c r="X316" s="441" t="s">
        <v>12</v>
      </c>
      <c r="Y316" s="474"/>
      <c r="Z316" s="466"/>
      <c r="AA316" s="466"/>
      <c r="AB316" s="466"/>
      <c r="AC316" s="579"/>
      <c r="AD316" s="582"/>
      <c r="AE316" s="582"/>
      <c r="AF316" s="582"/>
      <c r="AG316" s="582"/>
      <c r="AH316" s="605" t="str">
        <f t="shared" si="138"/>
        <v/>
      </c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T316" s="334">
        <f>IF(K316&gt;0,IF(Datos_Principales!$E$457=1,D316&amp;"-"&amp;F316,D316&amp;"-"&amp;E316&amp;"-"&amp;F316),0)</f>
        <v>0</v>
      </c>
      <c r="AU316" s="334">
        <f t="shared" si="139"/>
        <v>0</v>
      </c>
      <c r="AV316" s="334">
        <f t="shared" si="140"/>
        <v>0</v>
      </c>
      <c r="AW316" s="471">
        <f t="shared" si="141"/>
        <v>0</v>
      </c>
      <c r="AX316" s="471">
        <f t="shared" si="142"/>
        <v>0</v>
      </c>
      <c r="AY316" s="471">
        <f t="shared" si="143"/>
        <v>0</v>
      </c>
    </row>
    <row r="317" spans="1:51" s="334" customFormat="1" ht="20.100000000000001" customHeight="1" collapsed="1" x14ac:dyDescent="0.2">
      <c r="A317" s="324"/>
      <c r="B317" s="291">
        <f t="shared" ref="B317:C317" si="178">B316+1</f>
        <v>298</v>
      </c>
      <c r="C317" s="604">
        <f t="shared" si="178"/>
        <v>298</v>
      </c>
      <c r="D317" s="328" t="str">
        <f t="shared" si="171"/>
        <v>E1</v>
      </c>
      <c r="E317" s="327" t="str">
        <f t="shared" si="171"/>
        <v>P0</v>
      </c>
      <c r="F317" s="328" t="str">
        <f t="shared" si="171"/>
        <v>A</v>
      </c>
      <c r="G317" s="329">
        <f t="shared" si="134"/>
        <v>0</v>
      </c>
      <c r="H317" s="330"/>
      <c r="I317" s="586">
        <f t="shared" si="135"/>
        <v>0</v>
      </c>
      <c r="J317" s="347"/>
      <c r="K317" s="333"/>
      <c r="L317" s="475" t="str">
        <f t="shared" si="136"/>
        <v/>
      </c>
      <c r="M317" s="602">
        <f>IFERROR(ROUNDUP(K317/Datos_Avanzados!$C$113,0),0)</f>
        <v>0</v>
      </c>
      <c r="N317" s="455"/>
      <c r="O317" s="441" t="s">
        <v>12</v>
      </c>
      <c r="P317" s="455"/>
      <c r="Q317" s="474"/>
      <c r="R317" s="441" t="s">
        <v>12</v>
      </c>
      <c r="S317" s="441" t="s">
        <v>12</v>
      </c>
      <c r="T317" s="441" t="s">
        <v>12</v>
      </c>
      <c r="U317" s="474"/>
      <c r="V317" s="473">
        <f t="shared" si="137"/>
        <v>0</v>
      </c>
      <c r="W317" s="455"/>
      <c r="X317" s="441" t="s">
        <v>12</v>
      </c>
      <c r="Y317" s="474"/>
      <c r="Z317" s="466"/>
      <c r="AA317" s="466"/>
      <c r="AB317" s="466"/>
      <c r="AC317" s="579"/>
      <c r="AD317" s="582"/>
      <c r="AE317" s="582"/>
      <c r="AF317" s="582"/>
      <c r="AG317" s="582"/>
      <c r="AH317" s="605" t="str">
        <f t="shared" si="138"/>
        <v/>
      </c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T317" s="334">
        <f>IF(K317&gt;0,IF(Datos_Principales!$E$457=1,D317&amp;"-"&amp;F317,D317&amp;"-"&amp;E317&amp;"-"&amp;F317),0)</f>
        <v>0</v>
      </c>
      <c r="AU317" s="334">
        <f t="shared" si="139"/>
        <v>0</v>
      </c>
      <c r="AV317" s="334">
        <f t="shared" si="140"/>
        <v>0</v>
      </c>
      <c r="AW317" s="471">
        <f t="shared" si="141"/>
        <v>0</v>
      </c>
      <c r="AX317" s="471">
        <f t="shared" si="142"/>
        <v>0</v>
      </c>
      <c r="AY317" s="471">
        <f t="shared" si="143"/>
        <v>0</v>
      </c>
    </row>
    <row r="318" spans="1:51" s="334" customFormat="1" ht="20.100000000000001" customHeight="1" collapsed="1" x14ac:dyDescent="0.2">
      <c r="A318" s="324"/>
      <c r="B318" s="291">
        <f t="shared" ref="B318:C318" si="179">B317+1</f>
        <v>299</v>
      </c>
      <c r="C318" s="604">
        <f t="shared" si="179"/>
        <v>299</v>
      </c>
      <c r="D318" s="328" t="str">
        <f t="shared" si="171"/>
        <v>E1</v>
      </c>
      <c r="E318" s="327" t="str">
        <f t="shared" si="171"/>
        <v>P0</v>
      </c>
      <c r="F318" s="328" t="str">
        <f t="shared" si="171"/>
        <v>A</v>
      </c>
      <c r="G318" s="329">
        <f t="shared" si="134"/>
        <v>0</v>
      </c>
      <c r="H318" s="330"/>
      <c r="I318" s="586">
        <f t="shared" si="135"/>
        <v>0</v>
      </c>
      <c r="J318" s="347"/>
      <c r="K318" s="333"/>
      <c r="L318" s="475" t="str">
        <f t="shared" si="136"/>
        <v/>
      </c>
      <c r="M318" s="602">
        <f>IFERROR(ROUNDUP(K318/Datos_Avanzados!$C$113,0),0)</f>
        <v>0</v>
      </c>
      <c r="N318" s="455"/>
      <c r="O318" s="441" t="s">
        <v>12</v>
      </c>
      <c r="P318" s="455"/>
      <c r="Q318" s="474"/>
      <c r="R318" s="441" t="s">
        <v>12</v>
      </c>
      <c r="S318" s="441" t="s">
        <v>12</v>
      </c>
      <c r="T318" s="441" t="s">
        <v>12</v>
      </c>
      <c r="U318" s="474"/>
      <c r="V318" s="473">
        <f t="shared" si="137"/>
        <v>0</v>
      </c>
      <c r="W318" s="455"/>
      <c r="X318" s="441" t="s">
        <v>12</v>
      </c>
      <c r="Y318" s="474"/>
      <c r="Z318" s="466"/>
      <c r="AA318" s="466"/>
      <c r="AB318" s="466"/>
      <c r="AC318" s="579"/>
      <c r="AD318" s="582"/>
      <c r="AE318" s="582"/>
      <c r="AF318" s="582"/>
      <c r="AG318" s="582"/>
      <c r="AH318" s="605" t="str">
        <f t="shared" si="138"/>
        <v/>
      </c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T318" s="334">
        <f>IF(K318&gt;0,IF(Datos_Principales!$E$457=1,D318&amp;"-"&amp;F318,D318&amp;"-"&amp;E318&amp;"-"&amp;F318),0)</f>
        <v>0</v>
      </c>
      <c r="AU318" s="334">
        <f t="shared" si="139"/>
        <v>0</v>
      </c>
      <c r="AV318" s="334">
        <f t="shared" si="140"/>
        <v>0</v>
      </c>
      <c r="AW318" s="471">
        <f t="shared" si="141"/>
        <v>0</v>
      </c>
      <c r="AX318" s="471">
        <f t="shared" si="142"/>
        <v>0</v>
      </c>
      <c r="AY318" s="471">
        <f t="shared" si="143"/>
        <v>0</v>
      </c>
    </row>
    <row r="319" spans="1:51" s="334" customFormat="1" ht="20.100000000000001" customHeight="1" collapsed="1" x14ac:dyDescent="0.2">
      <c r="A319" s="324"/>
      <c r="B319" s="291">
        <f t="shared" ref="B319:C319" si="180">B318+1</f>
        <v>300</v>
      </c>
      <c r="C319" s="604">
        <f t="shared" si="180"/>
        <v>300</v>
      </c>
      <c r="D319" s="328" t="str">
        <f t="shared" si="171"/>
        <v>E1</v>
      </c>
      <c r="E319" s="327" t="str">
        <f t="shared" si="171"/>
        <v>P0</v>
      </c>
      <c r="F319" s="328" t="str">
        <f t="shared" si="171"/>
        <v>A</v>
      </c>
      <c r="G319" s="329">
        <f t="shared" si="134"/>
        <v>0</v>
      </c>
      <c r="H319" s="330"/>
      <c r="I319" s="586">
        <f t="shared" si="135"/>
        <v>0</v>
      </c>
      <c r="J319" s="347"/>
      <c r="K319" s="333"/>
      <c r="L319" s="475" t="str">
        <f t="shared" si="136"/>
        <v/>
      </c>
      <c r="M319" s="602">
        <f>IFERROR(ROUNDUP(K319/Datos_Avanzados!$C$113,0),0)</f>
        <v>0</v>
      </c>
      <c r="N319" s="455"/>
      <c r="O319" s="441" t="s">
        <v>12</v>
      </c>
      <c r="P319" s="455"/>
      <c r="Q319" s="474"/>
      <c r="R319" s="441" t="s">
        <v>12</v>
      </c>
      <c r="S319" s="441" t="s">
        <v>12</v>
      </c>
      <c r="T319" s="441" t="s">
        <v>12</v>
      </c>
      <c r="U319" s="474"/>
      <c r="V319" s="473">
        <f t="shared" si="137"/>
        <v>0</v>
      </c>
      <c r="W319" s="455"/>
      <c r="X319" s="441" t="s">
        <v>12</v>
      </c>
      <c r="Y319" s="474"/>
      <c r="Z319" s="466"/>
      <c r="AA319" s="466"/>
      <c r="AB319" s="466"/>
      <c r="AC319" s="579"/>
      <c r="AD319" s="582"/>
      <c r="AE319" s="582"/>
      <c r="AF319" s="582"/>
      <c r="AG319" s="582"/>
      <c r="AH319" s="605" t="str">
        <f t="shared" si="138"/>
        <v/>
      </c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T319" s="334">
        <f>IF(K319&gt;0,IF(Datos_Principales!$E$457=1,D319&amp;"-"&amp;F319,D319&amp;"-"&amp;E319&amp;"-"&amp;F319),0)</f>
        <v>0</v>
      </c>
      <c r="AU319" s="334">
        <f t="shared" si="139"/>
        <v>0</v>
      </c>
      <c r="AV319" s="334">
        <f t="shared" si="140"/>
        <v>0</v>
      </c>
      <c r="AW319" s="471">
        <f t="shared" si="141"/>
        <v>0</v>
      </c>
      <c r="AX319" s="471">
        <f t="shared" si="142"/>
        <v>0</v>
      </c>
      <c r="AY319" s="471">
        <f t="shared" si="143"/>
        <v>0</v>
      </c>
    </row>
    <row r="320" spans="1:51" s="353" customFormat="1" ht="10.5" customHeight="1" thickBot="1" x14ac:dyDescent="0.25">
      <c r="A320" s="348"/>
      <c r="B320" s="291"/>
      <c r="C320" s="341"/>
      <c r="D320" s="349"/>
      <c r="E320" s="350"/>
      <c r="F320" s="349"/>
      <c r="G320" s="348"/>
      <c r="H320" s="341"/>
      <c r="I320" s="348"/>
      <c r="J320" s="351"/>
      <c r="K320" s="352"/>
      <c r="L320" s="341"/>
      <c r="M320" s="444"/>
      <c r="N320" s="444"/>
      <c r="O320" s="444"/>
      <c r="P320" s="444"/>
      <c r="Q320" s="316"/>
      <c r="R320" s="444"/>
      <c r="S320" s="444"/>
      <c r="T320" s="444"/>
      <c r="U320" s="316"/>
      <c r="V320" s="444"/>
      <c r="W320" s="444"/>
      <c r="X320" s="444"/>
      <c r="Y320" s="316"/>
      <c r="Z320" s="349"/>
      <c r="AA320" s="349"/>
      <c r="AB320" s="349"/>
      <c r="AC320" s="349"/>
      <c r="AD320" s="349"/>
      <c r="AE320" s="349"/>
      <c r="AF320" s="349"/>
      <c r="AG320" s="349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</row>
    <row r="321" spans="2:44" s="353" customFormat="1" ht="114" customHeight="1" collapsed="1" thickTop="1" x14ac:dyDescent="0.2">
      <c r="B321" s="291"/>
      <c r="C321" s="354"/>
      <c r="D321" s="355"/>
      <c r="E321" s="356"/>
      <c r="F321" s="355"/>
      <c r="G321" s="355"/>
      <c r="H321" s="354"/>
      <c r="I321" s="355"/>
      <c r="J321" s="357"/>
      <c r="K321" s="357"/>
      <c r="L321" s="354"/>
      <c r="O321" s="445"/>
      <c r="Q321" s="316"/>
      <c r="R321" s="445"/>
      <c r="S321" s="445"/>
      <c r="T321" s="445"/>
      <c r="U321" s="316"/>
      <c r="X321" s="445"/>
      <c r="Y321" s="316"/>
      <c r="Z321" s="468"/>
      <c r="AA321" s="469"/>
      <c r="AB321" s="469"/>
      <c r="AC321" s="579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</row>
    <row r="322" spans="2:44" s="353" customFormat="1" ht="20.100000000000001" hidden="1" customHeight="1" outlineLevel="1" x14ac:dyDescent="0.2">
      <c r="B322" s="291"/>
      <c r="C322" s="295"/>
      <c r="D322" s="355"/>
      <c r="E322" s="356"/>
      <c r="F322" s="284" t="s">
        <v>356</v>
      </c>
      <c r="G322" s="355"/>
      <c r="H322" s="295"/>
      <c r="I322" s="355"/>
      <c r="J322" s="357"/>
      <c r="K322" s="357"/>
      <c r="L322" s="295"/>
      <c r="M322" s="446" t="s">
        <v>1017</v>
      </c>
      <c r="O322" s="446" t="s">
        <v>872</v>
      </c>
      <c r="Q322" s="316"/>
      <c r="R322" s="446" t="s">
        <v>924</v>
      </c>
      <c r="S322" s="446" t="s">
        <v>925</v>
      </c>
      <c r="T322" s="446" t="s">
        <v>926</v>
      </c>
      <c r="U322" s="316"/>
      <c r="V322" s="446" t="s">
        <v>1017</v>
      </c>
      <c r="X322" s="446" t="s">
        <v>893</v>
      </c>
      <c r="Y322" s="316"/>
      <c r="Z322" s="468"/>
      <c r="AA322" s="469"/>
      <c r="AB322" s="469"/>
      <c r="AC322" s="579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</row>
    <row r="323" spans="2:44" s="353" customFormat="1" ht="20.100000000000001" hidden="1" customHeight="1" outlineLevel="1" x14ac:dyDescent="0.2">
      <c r="B323" s="291"/>
      <c r="C323" s="295"/>
      <c r="D323" s="355"/>
      <c r="E323" s="356"/>
      <c r="F323" s="285"/>
      <c r="G323" s="355"/>
      <c r="H323" s="295"/>
      <c r="I323" s="355"/>
      <c r="J323" s="357"/>
      <c r="K323" s="357"/>
      <c r="L323" s="295"/>
      <c r="M323" s="460">
        <f t="shared" ref="M323:M343" si="181">SUMIF(O$19:O$320,O323,$M$19:$M$320)</f>
        <v>0</v>
      </c>
      <c r="O323" s="447" t="s">
        <v>12</v>
      </c>
      <c r="Q323" s="316"/>
      <c r="R323" s="447" t="s">
        <v>12</v>
      </c>
      <c r="S323" s="447" t="s">
        <v>12</v>
      </c>
      <c r="T323" s="447" t="s">
        <v>12</v>
      </c>
      <c r="U323" s="316"/>
      <c r="V323" s="460">
        <f t="shared" ref="V323:V343" si="182">SUMIF(X$19:X$320,X323,$V$19:$V$320)</f>
        <v>0</v>
      </c>
      <c r="X323" s="447" t="s">
        <v>12</v>
      </c>
      <c r="Y323" s="316"/>
      <c r="Z323" s="470"/>
      <c r="AA323" s="470"/>
      <c r="AB323" s="470"/>
      <c r="AC323" s="579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</row>
    <row r="324" spans="2:44" s="353" customFormat="1" ht="20.100000000000001" hidden="1" customHeight="1" outlineLevel="1" x14ac:dyDescent="0.2">
      <c r="B324" s="291"/>
      <c r="C324" s="295"/>
      <c r="D324" s="355"/>
      <c r="E324" s="356"/>
      <c r="F324" s="285" t="s">
        <v>224</v>
      </c>
      <c r="G324" s="355"/>
      <c r="H324" s="295"/>
      <c r="I324" s="355"/>
      <c r="J324" s="357"/>
      <c r="K324" s="357"/>
      <c r="L324" s="295"/>
      <c r="M324" s="460">
        <f t="shared" si="181"/>
        <v>0</v>
      </c>
      <c r="O324" s="447" t="s">
        <v>873</v>
      </c>
      <c r="Q324" s="316"/>
      <c r="R324" s="447" t="s">
        <v>927</v>
      </c>
      <c r="S324" s="447" t="s">
        <v>928</v>
      </c>
      <c r="T324" s="447" t="s">
        <v>929</v>
      </c>
      <c r="U324" s="316"/>
      <c r="V324" s="460">
        <f t="shared" si="182"/>
        <v>0</v>
      </c>
      <c r="X324" s="447" t="s">
        <v>894</v>
      </c>
      <c r="Y324" s="316"/>
      <c r="Z324" s="470"/>
      <c r="AA324" s="470"/>
      <c r="AB324" s="470"/>
      <c r="AC324" s="579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</row>
    <row r="325" spans="2:44" s="353" customFormat="1" ht="20.100000000000001" hidden="1" customHeight="1" outlineLevel="1" x14ac:dyDescent="0.2">
      <c r="B325" s="291"/>
      <c r="C325" s="295"/>
      <c r="D325" s="355"/>
      <c r="E325" s="356"/>
      <c r="F325" s="285" t="s">
        <v>374</v>
      </c>
      <c r="G325" s="355"/>
      <c r="H325" s="295"/>
      <c r="I325" s="355"/>
      <c r="J325" s="357"/>
      <c r="K325" s="357"/>
      <c r="L325" s="295"/>
      <c r="M325" s="460">
        <f t="shared" si="181"/>
        <v>0</v>
      </c>
      <c r="O325" s="447" t="s">
        <v>874</v>
      </c>
      <c r="Q325" s="316"/>
      <c r="R325" s="447" t="s">
        <v>930</v>
      </c>
      <c r="S325" s="447" t="s">
        <v>931</v>
      </c>
      <c r="T325" s="447" t="s">
        <v>932</v>
      </c>
      <c r="U325" s="316"/>
      <c r="V325" s="460">
        <f t="shared" si="182"/>
        <v>0</v>
      </c>
      <c r="X325" s="447" t="s">
        <v>895</v>
      </c>
      <c r="Y325" s="316"/>
      <c r="Z325" s="470"/>
      <c r="AA325" s="470"/>
      <c r="AB325" s="470"/>
      <c r="AC325" s="579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</row>
    <row r="326" spans="2:44" s="353" customFormat="1" ht="20.100000000000001" hidden="1" customHeight="1" outlineLevel="1" x14ac:dyDescent="0.2">
      <c r="B326" s="291"/>
      <c r="C326" s="295"/>
      <c r="D326" s="355"/>
      <c r="E326" s="356"/>
      <c r="F326" s="285" t="s">
        <v>375</v>
      </c>
      <c r="G326" s="355"/>
      <c r="H326" s="295"/>
      <c r="I326" s="355"/>
      <c r="J326" s="357"/>
      <c r="K326" s="357"/>
      <c r="L326" s="295"/>
      <c r="M326" s="460">
        <f t="shared" si="181"/>
        <v>0</v>
      </c>
      <c r="O326" s="447" t="s">
        <v>875</v>
      </c>
      <c r="Q326" s="316"/>
      <c r="R326" s="447" t="s">
        <v>933</v>
      </c>
      <c r="S326" s="447" t="s">
        <v>934</v>
      </c>
      <c r="T326" s="447" t="s">
        <v>935</v>
      </c>
      <c r="U326" s="316"/>
      <c r="V326" s="460">
        <f t="shared" si="182"/>
        <v>0</v>
      </c>
      <c r="X326" s="447" t="s">
        <v>896</v>
      </c>
      <c r="Y326" s="316"/>
      <c r="Z326" s="470"/>
      <c r="AA326" s="470"/>
      <c r="AB326" s="470"/>
      <c r="AC326" s="579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</row>
    <row r="327" spans="2:44" s="353" customFormat="1" ht="20.100000000000001" hidden="1" customHeight="1" outlineLevel="1" x14ac:dyDescent="0.2">
      <c r="B327" s="291"/>
      <c r="C327" s="295"/>
      <c r="D327" s="355"/>
      <c r="E327" s="356"/>
      <c r="F327" s="285" t="s">
        <v>376</v>
      </c>
      <c r="G327" s="355"/>
      <c r="H327" s="295"/>
      <c r="I327" s="355"/>
      <c r="J327" s="357"/>
      <c r="K327" s="357"/>
      <c r="L327" s="295"/>
      <c r="M327" s="460">
        <f t="shared" si="181"/>
        <v>0</v>
      </c>
      <c r="O327" s="447" t="s">
        <v>876</v>
      </c>
      <c r="Q327" s="316"/>
      <c r="R327" s="447" t="s">
        <v>936</v>
      </c>
      <c r="S327" s="447" t="s">
        <v>937</v>
      </c>
      <c r="T327" s="447" t="s">
        <v>938</v>
      </c>
      <c r="U327" s="316"/>
      <c r="V327" s="460">
        <f t="shared" si="182"/>
        <v>0</v>
      </c>
      <c r="X327" s="447" t="s">
        <v>897</v>
      </c>
      <c r="Y327" s="316"/>
      <c r="Z327" s="468"/>
      <c r="AA327" s="469"/>
      <c r="AB327" s="469"/>
      <c r="AC327" s="579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</row>
    <row r="328" spans="2:44" s="353" customFormat="1" ht="20.100000000000001" hidden="1" customHeight="1" outlineLevel="1" x14ac:dyDescent="0.2">
      <c r="B328" s="291"/>
      <c r="C328" s="295"/>
      <c r="D328" s="355"/>
      <c r="E328" s="356"/>
      <c r="F328" s="285" t="s">
        <v>377</v>
      </c>
      <c r="G328" s="355"/>
      <c r="H328" s="295"/>
      <c r="I328" s="355"/>
      <c r="J328" s="357"/>
      <c r="K328" s="357"/>
      <c r="L328" s="295"/>
      <c r="M328" s="460">
        <f t="shared" si="181"/>
        <v>0</v>
      </c>
      <c r="O328" s="447" t="s">
        <v>877</v>
      </c>
      <c r="Q328" s="316"/>
      <c r="R328" s="447" t="s">
        <v>939</v>
      </c>
      <c r="S328" s="447" t="s">
        <v>940</v>
      </c>
      <c r="T328" s="447" t="s">
        <v>941</v>
      </c>
      <c r="U328" s="316"/>
      <c r="V328" s="460">
        <f t="shared" si="182"/>
        <v>0</v>
      </c>
      <c r="X328" s="447" t="s">
        <v>898</v>
      </c>
      <c r="Y328" s="316"/>
      <c r="Z328" s="468"/>
      <c r="AA328" s="469"/>
      <c r="AB328" s="469"/>
      <c r="AC328" s="579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</row>
    <row r="329" spans="2:44" s="353" customFormat="1" ht="20.100000000000001" hidden="1" customHeight="1" outlineLevel="1" x14ac:dyDescent="0.2">
      <c r="B329" s="358"/>
      <c r="C329" s="303"/>
      <c r="F329" s="285" t="s">
        <v>378</v>
      </c>
      <c r="H329" s="303"/>
      <c r="L329" s="303"/>
      <c r="M329" s="460">
        <f t="shared" si="181"/>
        <v>0</v>
      </c>
      <c r="O329" s="447" t="s">
        <v>878</v>
      </c>
      <c r="Q329" s="316"/>
      <c r="R329" s="447" t="s">
        <v>942</v>
      </c>
      <c r="S329" s="447" t="s">
        <v>943</v>
      </c>
      <c r="T329" s="447" t="s">
        <v>944</v>
      </c>
      <c r="U329" s="316"/>
      <c r="V329" s="460">
        <f t="shared" si="182"/>
        <v>0</v>
      </c>
      <c r="X329" s="447" t="s">
        <v>899</v>
      </c>
      <c r="Y329" s="316"/>
      <c r="Z329" s="468"/>
      <c r="AA329" s="469"/>
      <c r="AB329" s="469"/>
      <c r="AC329" s="579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</row>
    <row r="330" spans="2:44" ht="15" hidden="1" outlineLevel="1" x14ac:dyDescent="0.2">
      <c r="F330" s="285" t="s">
        <v>379</v>
      </c>
      <c r="M330" s="460">
        <f t="shared" si="181"/>
        <v>0</v>
      </c>
      <c r="N330" s="353"/>
      <c r="O330" s="447" t="s">
        <v>879</v>
      </c>
      <c r="P330" s="353"/>
      <c r="Q330" s="316"/>
      <c r="R330" s="447" t="s">
        <v>945</v>
      </c>
      <c r="S330" s="447" t="s">
        <v>946</v>
      </c>
      <c r="T330" s="447" t="s">
        <v>947</v>
      </c>
      <c r="U330" s="316"/>
      <c r="V330" s="460">
        <f t="shared" si="182"/>
        <v>0</v>
      </c>
      <c r="W330" s="353"/>
      <c r="X330" s="447" t="s">
        <v>900</v>
      </c>
      <c r="Y330" s="316"/>
      <c r="Z330" s="468"/>
      <c r="AA330" s="469"/>
      <c r="AB330" s="469"/>
      <c r="AC330" s="579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</row>
    <row r="331" spans="2:44" ht="15" hidden="1" outlineLevel="1" x14ac:dyDescent="0.2">
      <c r="F331" s="285" t="s">
        <v>380</v>
      </c>
      <c r="M331" s="460">
        <f t="shared" si="181"/>
        <v>0</v>
      </c>
      <c r="N331" s="353"/>
      <c r="O331" s="447" t="s">
        <v>880</v>
      </c>
      <c r="P331" s="353"/>
      <c r="Q331" s="316"/>
      <c r="R331" s="447" t="s">
        <v>948</v>
      </c>
      <c r="S331" s="447" t="s">
        <v>949</v>
      </c>
      <c r="T331" s="447" t="s">
        <v>950</v>
      </c>
      <c r="U331" s="316"/>
      <c r="V331" s="460">
        <f t="shared" si="182"/>
        <v>0</v>
      </c>
      <c r="W331" s="353"/>
      <c r="X331" s="447" t="s">
        <v>901</v>
      </c>
      <c r="Y331" s="316"/>
      <c r="Z331" s="468"/>
      <c r="AA331" s="469"/>
      <c r="AB331" s="469"/>
      <c r="AC331" s="579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2:44" ht="15" hidden="1" outlineLevel="1" x14ac:dyDescent="0.2">
      <c r="F332" s="285" t="s">
        <v>381</v>
      </c>
      <c r="M332" s="460">
        <f t="shared" si="181"/>
        <v>0</v>
      </c>
      <c r="N332" s="353"/>
      <c r="O332" s="447" t="s">
        <v>881</v>
      </c>
      <c r="P332" s="353"/>
      <c r="Q332" s="316"/>
      <c r="R332" s="447" t="s">
        <v>951</v>
      </c>
      <c r="S332" s="447" t="s">
        <v>952</v>
      </c>
      <c r="T332" s="447" t="s">
        <v>953</v>
      </c>
      <c r="U332" s="316"/>
      <c r="V332" s="460">
        <f t="shared" si="182"/>
        <v>0</v>
      </c>
      <c r="W332" s="353"/>
      <c r="X332" s="447" t="s">
        <v>902</v>
      </c>
      <c r="Y332" s="316"/>
      <c r="Z332" s="468"/>
      <c r="AA332" s="469"/>
      <c r="AB332" s="469"/>
      <c r="AC332" s="579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</row>
    <row r="333" spans="2:44" ht="15" hidden="1" outlineLevel="1" x14ac:dyDescent="0.2">
      <c r="F333" s="285" t="s">
        <v>382</v>
      </c>
      <c r="M333" s="460">
        <f t="shared" si="181"/>
        <v>0</v>
      </c>
      <c r="N333" s="353"/>
      <c r="O333" s="447" t="s">
        <v>882</v>
      </c>
      <c r="P333" s="353"/>
      <c r="Q333" s="316"/>
      <c r="R333" s="447" t="s">
        <v>954</v>
      </c>
      <c r="S333" s="447" t="s">
        <v>955</v>
      </c>
      <c r="T333" s="447" t="s">
        <v>956</v>
      </c>
      <c r="U333" s="316"/>
      <c r="V333" s="460">
        <f t="shared" si="182"/>
        <v>0</v>
      </c>
      <c r="W333" s="353"/>
      <c r="X333" s="447" t="s">
        <v>903</v>
      </c>
      <c r="Y333" s="316"/>
      <c r="Z333" s="468"/>
      <c r="AA333" s="469"/>
      <c r="AB333" s="469"/>
      <c r="AC333" s="579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</row>
    <row r="334" spans="2:44" ht="15" hidden="1" outlineLevel="1" x14ac:dyDescent="0.2">
      <c r="F334" s="285" t="s">
        <v>383</v>
      </c>
      <c r="M334" s="460">
        <f t="shared" si="181"/>
        <v>0</v>
      </c>
      <c r="N334" s="353"/>
      <c r="O334" s="447" t="s">
        <v>883</v>
      </c>
      <c r="P334" s="353"/>
      <c r="Q334" s="316"/>
      <c r="R334" s="447" t="s">
        <v>957</v>
      </c>
      <c r="S334" s="447" t="s">
        <v>958</v>
      </c>
      <c r="T334" s="447" t="s">
        <v>959</v>
      </c>
      <c r="U334" s="316"/>
      <c r="V334" s="460">
        <f t="shared" si="182"/>
        <v>0</v>
      </c>
      <c r="W334" s="353"/>
      <c r="X334" s="447" t="s">
        <v>904</v>
      </c>
      <c r="Y334" s="316"/>
      <c r="Z334" s="468"/>
      <c r="AA334" s="469"/>
      <c r="AB334" s="469"/>
      <c r="AC334" s="579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</row>
    <row r="335" spans="2:44" ht="15" hidden="1" outlineLevel="1" x14ac:dyDescent="0.2">
      <c r="F335" s="285" t="s">
        <v>384</v>
      </c>
      <c r="M335" s="460">
        <f t="shared" si="181"/>
        <v>0</v>
      </c>
      <c r="N335" s="353"/>
      <c r="O335" s="447" t="s">
        <v>884</v>
      </c>
      <c r="P335" s="353"/>
      <c r="Q335" s="316"/>
      <c r="R335" s="447" t="s">
        <v>960</v>
      </c>
      <c r="S335" s="447" t="s">
        <v>961</v>
      </c>
      <c r="T335" s="447" t="s">
        <v>962</v>
      </c>
      <c r="U335" s="316"/>
      <c r="V335" s="460">
        <f t="shared" si="182"/>
        <v>0</v>
      </c>
      <c r="W335" s="353"/>
      <c r="X335" s="447" t="s">
        <v>905</v>
      </c>
      <c r="Y335" s="316"/>
      <c r="Z335" s="353"/>
      <c r="AA335" s="353"/>
      <c r="AB335" s="353"/>
      <c r="AC335" s="579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</row>
    <row r="336" spans="2:44" ht="15" hidden="1" outlineLevel="1" x14ac:dyDescent="0.2">
      <c r="F336" s="285" t="s">
        <v>385</v>
      </c>
      <c r="M336" s="460">
        <f t="shared" si="181"/>
        <v>0</v>
      </c>
      <c r="N336" s="353"/>
      <c r="O336" s="447" t="s">
        <v>885</v>
      </c>
      <c r="P336" s="353"/>
      <c r="Q336" s="316"/>
      <c r="R336" s="447" t="s">
        <v>963</v>
      </c>
      <c r="S336" s="447" t="s">
        <v>964</v>
      </c>
      <c r="T336" s="447" t="s">
        <v>965</v>
      </c>
      <c r="U336" s="316"/>
      <c r="V336" s="460">
        <f t="shared" si="182"/>
        <v>0</v>
      </c>
      <c r="W336" s="353"/>
      <c r="X336" s="447" t="s">
        <v>906</v>
      </c>
      <c r="Y336" s="316"/>
      <c r="AC336" s="579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</row>
    <row r="337" spans="4:44" ht="15" hidden="1" outlineLevel="1" x14ac:dyDescent="0.2">
      <c r="F337" s="285" t="s">
        <v>386</v>
      </c>
      <c r="M337" s="460">
        <f t="shared" si="181"/>
        <v>0</v>
      </c>
      <c r="N337" s="353"/>
      <c r="O337" s="447" t="s">
        <v>886</v>
      </c>
      <c r="P337" s="353"/>
      <c r="Q337" s="316"/>
      <c r="R337" s="447" t="s">
        <v>966</v>
      </c>
      <c r="S337" s="447" t="s">
        <v>967</v>
      </c>
      <c r="T337" s="447" t="s">
        <v>968</v>
      </c>
      <c r="U337" s="316"/>
      <c r="V337" s="460">
        <f t="shared" si="182"/>
        <v>0</v>
      </c>
      <c r="W337" s="353"/>
      <c r="X337" s="447" t="s">
        <v>907</v>
      </c>
      <c r="Y337" s="316"/>
      <c r="AC337" s="579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</row>
    <row r="338" spans="4:44" ht="15" hidden="1" outlineLevel="1" x14ac:dyDescent="0.2">
      <c r="F338" s="285" t="s">
        <v>387</v>
      </c>
      <c r="M338" s="460">
        <f t="shared" si="181"/>
        <v>0</v>
      </c>
      <c r="N338" s="353"/>
      <c r="O338" s="447" t="s">
        <v>887</v>
      </c>
      <c r="P338" s="353"/>
      <c r="Q338" s="316"/>
      <c r="R338" s="447" t="s">
        <v>969</v>
      </c>
      <c r="S338" s="447" t="s">
        <v>970</v>
      </c>
      <c r="T338" s="447" t="s">
        <v>971</v>
      </c>
      <c r="U338" s="316"/>
      <c r="V338" s="460">
        <f t="shared" si="182"/>
        <v>0</v>
      </c>
      <c r="W338" s="353"/>
      <c r="X338" s="447" t="s">
        <v>908</v>
      </c>
      <c r="Y338" s="316"/>
      <c r="AC338" s="579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</row>
    <row r="339" spans="4:44" ht="15" hidden="1" outlineLevel="1" x14ac:dyDescent="0.2">
      <c r="F339" s="285" t="s">
        <v>388</v>
      </c>
      <c r="M339" s="460">
        <f t="shared" si="181"/>
        <v>0</v>
      </c>
      <c r="N339" s="353"/>
      <c r="O339" s="447" t="s">
        <v>888</v>
      </c>
      <c r="P339" s="353"/>
      <c r="Q339" s="316"/>
      <c r="R339" s="447" t="s">
        <v>972</v>
      </c>
      <c r="S339" s="447" t="s">
        <v>973</v>
      </c>
      <c r="T339" s="447" t="s">
        <v>974</v>
      </c>
      <c r="U339" s="316"/>
      <c r="V339" s="460">
        <f t="shared" si="182"/>
        <v>0</v>
      </c>
      <c r="W339" s="353"/>
      <c r="X339" s="447" t="s">
        <v>909</v>
      </c>
      <c r="Y339" s="316"/>
      <c r="AC339" s="579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</row>
    <row r="340" spans="4:44" ht="15" hidden="1" outlineLevel="1" x14ac:dyDescent="0.2">
      <c r="F340" s="285" t="s">
        <v>389</v>
      </c>
      <c r="M340" s="460">
        <f t="shared" si="181"/>
        <v>0</v>
      </c>
      <c r="N340" s="353"/>
      <c r="O340" s="447" t="s">
        <v>889</v>
      </c>
      <c r="P340" s="353"/>
      <c r="Q340" s="316"/>
      <c r="R340" s="447" t="s">
        <v>975</v>
      </c>
      <c r="S340" s="447" t="s">
        <v>976</v>
      </c>
      <c r="T340" s="447" t="s">
        <v>977</v>
      </c>
      <c r="U340" s="316"/>
      <c r="V340" s="460">
        <f t="shared" si="182"/>
        <v>0</v>
      </c>
      <c r="W340" s="353"/>
      <c r="X340" s="447" t="s">
        <v>910</v>
      </c>
      <c r="Y340" s="316"/>
      <c r="AC340" s="579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</row>
    <row r="341" spans="4:44" ht="15" hidden="1" outlineLevel="1" x14ac:dyDescent="0.2">
      <c r="D341" s="114"/>
      <c r="M341" s="460">
        <f t="shared" si="181"/>
        <v>0</v>
      </c>
      <c r="N341" s="353"/>
      <c r="O341" s="447" t="s">
        <v>890</v>
      </c>
      <c r="P341" s="353"/>
      <c r="Q341" s="316"/>
      <c r="R341" s="447" t="s">
        <v>978</v>
      </c>
      <c r="S341" s="447" t="s">
        <v>979</v>
      </c>
      <c r="T341" s="447" t="s">
        <v>980</v>
      </c>
      <c r="U341" s="316"/>
      <c r="V341" s="460">
        <f t="shared" si="182"/>
        <v>0</v>
      </c>
      <c r="W341" s="353"/>
      <c r="X341" s="447" t="s">
        <v>911</v>
      </c>
      <c r="Y341" s="316"/>
      <c r="AC341" s="579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</row>
    <row r="342" spans="4:44" ht="15" hidden="1" outlineLevel="1" x14ac:dyDescent="0.2">
      <c r="D342" s="114" t="s">
        <v>517</v>
      </c>
      <c r="M342" s="460">
        <f t="shared" si="181"/>
        <v>0</v>
      </c>
      <c r="N342" s="353"/>
      <c r="O342" s="447" t="s">
        <v>891</v>
      </c>
      <c r="P342" s="353"/>
      <c r="R342" s="447" t="s">
        <v>981</v>
      </c>
      <c r="S342" s="447" t="s">
        <v>982</v>
      </c>
      <c r="T342" s="447" t="s">
        <v>983</v>
      </c>
      <c r="V342" s="460">
        <f t="shared" si="182"/>
        <v>0</v>
      </c>
      <c r="W342" s="353"/>
      <c r="X342" s="447" t="s">
        <v>912</v>
      </c>
      <c r="AC342" s="579"/>
      <c r="AD342" s="303"/>
      <c r="AE342" s="303"/>
      <c r="AF342" s="303"/>
      <c r="AG342" s="303"/>
    </row>
    <row r="343" spans="4:44" ht="15" hidden="1" outlineLevel="1" x14ac:dyDescent="0.2">
      <c r="D343" s="114" t="s">
        <v>518</v>
      </c>
      <c r="M343" s="460">
        <f t="shared" si="181"/>
        <v>0</v>
      </c>
      <c r="N343" s="353"/>
      <c r="O343" s="447" t="s">
        <v>892</v>
      </c>
      <c r="P343" s="353"/>
      <c r="R343" s="447" t="s">
        <v>984</v>
      </c>
      <c r="S343" s="447" t="s">
        <v>985</v>
      </c>
      <c r="T343" s="447" t="s">
        <v>986</v>
      </c>
      <c r="V343" s="460">
        <f t="shared" si="182"/>
        <v>0</v>
      </c>
      <c r="W343" s="353"/>
      <c r="X343" s="447" t="s">
        <v>913</v>
      </c>
      <c r="AC343" s="579"/>
      <c r="AD343" s="303"/>
      <c r="AE343" s="303"/>
      <c r="AF343" s="303"/>
      <c r="AG343" s="303"/>
    </row>
    <row r="344" spans="4:44" ht="15" hidden="1" outlineLevel="1" x14ac:dyDescent="0.2">
      <c r="D344" s="114" t="s">
        <v>519</v>
      </c>
      <c r="O344" s="447" t="s">
        <v>1242</v>
      </c>
      <c r="R344" s="447" t="s">
        <v>987</v>
      </c>
      <c r="S344" s="447" t="s">
        <v>988</v>
      </c>
      <c r="T344" s="447" t="s">
        <v>989</v>
      </c>
      <c r="X344" s="19"/>
      <c r="AC344" s="579"/>
      <c r="AD344" s="303"/>
      <c r="AE344" s="303"/>
      <c r="AF344" s="303"/>
      <c r="AG344" s="303"/>
    </row>
    <row r="345" spans="4:44" ht="15" hidden="1" outlineLevel="1" x14ac:dyDescent="0.2">
      <c r="D345" s="114" t="s">
        <v>229</v>
      </c>
      <c r="O345" s="447" t="s">
        <v>1243</v>
      </c>
      <c r="R345" s="447" t="s">
        <v>990</v>
      </c>
      <c r="S345" s="447" t="s">
        <v>991</v>
      </c>
      <c r="T345" s="447" t="s">
        <v>992</v>
      </c>
      <c r="AC345" s="579"/>
      <c r="AD345" s="303"/>
      <c r="AE345" s="303"/>
      <c r="AF345" s="303"/>
      <c r="AG345" s="303"/>
    </row>
    <row r="346" spans="4:44" ht="15" hidden="1" outlineLevel="1" x14ac:dyDescent="0.2">
      <c r="D346" s="114" t="s">
        <v>520</v>
      </c>
      <c r="O346" s="447" t="s">
        <v>1244</v>
      </c>
      <c r="R346" s="447" t="s">
        <v>993</v>
      </c>
      <c r="S346" s="447" t="s">
        <v>994</v>
      </c>
      <c r="T346" s="447" t="s">
        <v>995</v>
      </c>
      <c r="AC346" s="579"/>
      <c r="AD346" s="303"/>
      <c r="AE346" s="303"/>
      <c r="AF346" s="303"/>
      <c r="AG346" s="303"/>
    </row>
    <row r="347" spans="4:44" ht="15" hidden="1" outlineLevel="1" x14ac:dyDescent="0.2">
      <c r="D347" s="114" t="s">
        <v>521</v>
      </c>
      <c r="O347" s="447" t="s">
        <v>1245</v>
      </c>
      <c r="R347" s="447" t="s">
        <v>996</v>
      </c>
      <c r="S347" s="447" t="s">
        <v>997</v>
      </c>
      <c r="T347" s="447" t="s">
        <v>998</v>
      </c>
      <c r="AC347" s="579"/>
      <c r="AD347" s="303"/>
      <c r="AE347" s="303"/>
      <c r="AF347" s="303"/>
      <c r="AG347" s="303"/>
    </row>
    <row r="348" spans="4:44" ht="15" hidden="1" outlineLevel="1" x14ac:dyDescent="0.2">
      <c r="D348" s="114" t="s">
        <v>522</v>
      </c>
      <c r="O348" s="447" t="s">
        <v>1246</v>
      </c>
      <c r="R348" s="447" t="s">
        <v>999</v>
      </c>
      <c r="S348" s="447" t="s">
        <v>1000</v>
      </c>
      <c r="T348" s="447" t="s">
        <v>1001</v>
      </c>
      <c r="AC348" s="579"/>
      <c r="AD348" s="303"/>
      <c r="AE348" s="303"/>
      <c r="AF348" s="303"/>
      <c r="AG348" s="303"/>
    </row>
    <row r="349" spans="4:44" ht="15" hidden="1" outlineLevel="1" x14ac:dyDescent="0.2">
      <c r="D349" s="114" t="s">
        <v>523</v>
      </c>
      <c r="O349" s="447" t="s">
        <v>1247</v>
      </c>
      <c r="R349" s="447" t="s">
        <v>1002</v>
      </c>
      <c r="S349" s="447" t="s">
        <v>1003</v>
      </c>
      <c r="T349" s="447" t="s">
        <v>1004</v>
      </c>
      <c r="AC349" s="579"/>
      <c r="AD349" s="303"/>
      <c r="AE349" s="303"/>
      <c r="AF349" s="303"/>
      <c r="AG349" s="303"/>
    </row>
    <row r="350" spans="4:44" ht="15" hidden="1" outlineLevel="1" x14ac:dyDescent="0.2">
      <c r="D350" s="114" t="s">
        <v>524</v>
      </c>
      <c r="O350" s="447" t="s">
        <v>1248</v>
      </c>
      <c r="R350" s="447" t="s">
        <v>1005</v>
      </c>
      <c r="S350" s="447" t="s">
        <v>1006</v>
      </c>
      <c r="T350" s="447" t="s">
        <v>1007</v>
      </c>
      <c r="AC350" s="579"/>
      <c r="AD350" s="303"/>
      <c r="AE350" s="303"/>
      <c r="AF350" s="303"/>
      <c r="AG350" s="303"/>
    </row>
    <row r="351" spans="4:44" ht="15" hidden="1" outlineLevel="1" x14ac:dyDescent="0.2">
      <c r="D351" s="114" t="s">
        <v>524</v>
      </c>
      <c r="O351" s="447" t="s">
        <v>1249</v>
      </c>
      <c r="R351" s="447" t="s">
        <v>1008</v>
      </c>
      <c r="S351" s="447" t="s">
        <v>1009</v>
      </c>
      <c r="T351" s="447" t="s">
        <v>1010</v>
      </c>
      <c r="AC351" s="579"/>
      <c r="AD351" s="303"/>
      <c r="AE351" s="303"/>
      <c r="AF351" s="303"/>
      <c r="AG351" s="303"/>
    </row>
    <row r="352" spans="4:44" ht="15" hidden="1" outlineLevel="1" x14ac:dyDescent="0.2">
      <c r="D352" s="114" t="s">
        <v>524</v>
      </c>
      <c r="O352" s="447" t="s">
        <v>1250</v>
      </c>
      <c r="R352" s="447" t="s">
        <v>1011</v>
      </c>
      <c r="S352" s="447" t="s">
        <v>1012</v>
      </c>
      <c r="T352" s="447" t="s">
        <v>1013</v>
      </c>
      <c r="AC352" s="579"/>
      <c r="AD352" s="303"/>
      <c r="AE352" s="303"/>
      <c r="AF352" s="303"/>
      <c r="AG352" s="303"/>
    </row>
    <row r="353" spans="4:33" ht="15" hidden="1" outlineLevel="1" x14ac:dyDescent="0.2">
      <c r="D353" s="114" t="s">
        <v>525</v>
      </c>
      <c r="O353" s="447" t="s">
        <v>1251</v>
      </c>
      <c r="R353" s="447" t="s">
        <v>1014</v>
      </c>
      <c r="S353" s="447" t="s">
        <v>1015</v>
      </c>
      <c r="T353" s="447" t="s">
        <v>1016</v>
      </c>
      <c r="AC353" s="579"/>
      <c r="AD353" s="303"/>
      <c r="AE353" s="303"/>
      <c r="AF353" s="303"/>
      <c r="AG353" s="303"/>
    </row>
    <row r="354" spans="4:33" ht="15" hidden="1" outlineLevel="1" x14ac:dyDescent="0.2">
      <c r="D354" s="114" t="s">
        <v>526</v>
      </c>
      <c r="O354" s="447" t="s">
        <v>1252</v>
      </c>
      <c r="AC354" s="579"/>
      <c r="AD354" s="303"/>
      <c r="AE354" s="303"/>
      <c r="AF354" s="303"/>
      <c r="AG354" s="303"/>
    </row>
    <row r="355" spans="4:33" ht="15" hidden="1" outlineLevel="1" x14ac:dyDescent="0.2">
      <c r="D355" s="114" t="s">
        <v>527</v>
      </c>
      <c r="O355" s="447" t="s">
        <v>1253</v>
      </c>
      <c r="AC355" s="579"/>
      <c r="AD355" s="303"/>
      <c r="AE355" s="303"/>
      <c r="AF355" s="303"/>
      <c r="AG355" s="303"/>
    </row>
    <row r="356" spans="4:33" ht="15" hidden="1" outlineLevel="1" x14ac:dyDescent="0.2">
      <c r="D356" s="114" t="s">
        <v>528</v>
      </c>
      <c r="O356" s="447" t="s">
        <v>1254</v>
      </c>
      <c r="AC356" s="579"/>
      <c r="AD356" s="303"/>
      <c r="AE356" s="303"/>
      <c r="AF356" s="303"/>
      <c r="AG356" s="303"/>
    </row>
    <row r="357" spans="4:33" ht="15" hidden="1" outlineLevel="1" x14ac:dyDescent="0.2">
      <c r="O357" s="447" t="s">
        <v>1255</v>
      </c>
      <c r="AC357" s="579"/>
      <c r="AD357" s="303"/>
      <c r="AE357" s="303"/>
      <c r="AF357" s="303"/>
      <c r="AG357" s="303"/>
    </row>
    <row r="358" spans="4:33" ht="15" hidden="1" outlineLevel="1" x14ac:dyDescent="0.2">
      <c r="D358" s="251"/>
      <c r="O358" s="447" t="s">
        <v>1256</v>
      </c>
      <c r="AC358" s="579"/>
      <c r="AD358" s="303"/>
      <c r="AE358" s="303"/>
      <c r="AF358" s="303"/>
      <c r="AG358" s="303"/>
    </row>
    <row r="359" spans="4:33" ht="15" hidden="1" outlineLevel="1" x14ac:dyDescent="0.2">
      <c r="D359" s="251">
        <v>5</v>
      </c>
      <c r="O359" s="447" t="s">
        <v>1257</v>
      </c>
      <c r="AC359" s="579"/>
      <c r="AD359" s="303"/>
      <c r="AE359" s="303"/>
      <c r="AF359" s="303"/>
      <c r="AG359" s="303"/>
    </row>
    <row r="360" spans="4:33" ht="15" hidden="1" outlineLevel="1" x14ac:dyDescent="0.2">
      <c r="D360" s="251">
        <v>10</v>
      </c>
      <c r="O360" s="447" t="s">
        <v>1258</v>
      </c>
      <c r="AC360" s="579"/>
      <c r="AD360" s="303"/>
      <c r="AE360" s="303"/>
      <c r="AF360" s="303"/>
      <c r="AG360" s="303"/>
    </row>
    <row r="361" spans="4:33" ht="15" hidden="1" outlineLevel="1" x14ac:dyDescent="0.2">
      <c r="D361" s="251">
        <v>15</v>
      </c>
      <c r="O361" s="447" t="s">
        <v>1259</v>
      </c>
      <c r="AC361" s="579"/>
      <c r="AD361" s="303"/>
      <c r="AE361" s="303"/>
      <c r="AF361" s="303"/>
      <c r="AG361" s="303"/>
    </row>
    <row r="362" spans="4:33" ht="15" hidden="1" outlineLevel="1" x14ac:dyDescent="0.2">
      <c r="D362" s="251">
        <v>20</v>
      </c>
      <c r="O362" s="447" t="s">
        <v>1260</v>
      </c>
      <c r="AC362" s="579"/>
      <c r="AD362" s="303"/>
      <c r="AE362" s="303"/>
      <c r="AF362" s="303"/>
      <c r="AG362" s="303"/>
    </row>
    <row r="363" spans="4:33" ht="15" hidden="1" outlineLevel="1" x14ac:dyDescent="0.2">
      <c r="D363" s="251">
        <v>25</v>
      </c>
      <c r="O363" s="447" t="s">
        <v>1261</v>
      </c>
      <c r="AC363" s="579"/>
      <c r="AD363" s="303"/>
      <c r="AE363" s="303"/>
      <c r="AF363" s="303"/>
      <c r="AG363" s="303"/>
    </row>
    <row r="364" spans="4:33" ht="15" hidden="1" outlineLevel="1" x14ac:dyDescent="0.2">
      <c r="D364" s="251">
        <v>30</v>
      </c>
      <c r="O364" s="447" t="s">
        <v>1262</v>
      </c>
      <c r="AC364" s="579"/>
      <c r="AD364" s="303"/>
      <c r="AE364" s="303"/>
      <c r="AF364" s="303"/>
      <c r="AG364" s="303"/>
    </row>
    <row r="365" spans="4:33" ht="15" hidden="1" outlineLevel="1" x14ac:dyDescent="0.2">
      <c r="D365" s="251">
        <v>40</v>
      </c>
      <c r="O365" s="447" t="s">
        <v>1263</v>
      </c>
      <c r="AC365" s="579"/>
      <c r="AD365" s="303"/>
      <c r="AE365" s="303"/>
      <c r="AF365" s="303"/>
      <c r="AG365" s="303"/>
    </row>
    <row r="366" spans="4:33" ht="15" hidden="1" outlineLevel="1" x14ac:dyDescent="0.2">
      <c r="D366" s="251">
        <v>50</v>
      </c>
      <c r="O366" s="447" t="s">
        <v>1264</v>
      </c>
      <c r="AC366" s="579"/>
      <c r="AD366" s="303"/>
      <c r="AE366" s="303"/>
      <c r="AF366" s="303"/>
      <c r="AG366" s="303"/>
    </row>
    <row r="367" spans="4:33" ht="15" hidden="1" outlineLevel="1" x14ac:dyDescent="0.2">
      <c r="D367" s="251" t="s">
        <v>12</v>
      </c>
      <c r="O367" s="447" t="s">
        <v>1265</v>
      </c>
      <c r="AC367" s="579"/>
      <c r="AD367" s="303"/>
      <c r="AE367" s="303"/>
      <c r="AF367" s="303"/>
      <c r="AG367" s="303"/>
    </row>
    <row r="368" spans="4:33" ht="15" hidden="1" outlineLevel="1" x14ac:dyDescent="0.2">
      <c r="D368" s="251">
        <v>8</v>
      </c>
      <c r="O368" s="447" t="s">
        <v>1266</v>
      </c>
      <c r="AC368" s="579"/>
      <c r="AD368" s="303"/>
      <c r="AE368" s="303"/>
      <c r="AF368" s="303"/>
      <c r="AG368" s="303"/>
    </row>
    <row r="369" spans="4:33" ht="15" hidden="1" outlineLevel="1" x14ac:dyDescent="0.2">
      <c r="D369" s="251">
        <v>16</v>
      </c>
      <c r="O369" s="447" t="s">
        <v>1267</v>
      </c>
      <c r="AC369" s="579"/>
      <c r="AD369" s="303"/>
      <c r="AE369" s="303"/>
      <c r="AF369" s="303"/>
      <c r="AG369" s="303"/>
    </row>
    <row r="370" spans="4:33" ht="15" hidden="1" outlineLevel="1" x14ac:dyDescent="0.2">
      <c r="D370" s="251">
        <v>24</v>
      </c>
      <c r="O370" s="447" t="s">
        <v>1268</v>
      </c>
      <c r="AC370" s="579"/>
      <c r="AD370" s="303"/>
      <c r="AE370" s="303"/>
      <c r="AF370" s="303"/>
      <c r="AG370" s="303"/>
    </row>
    <row r="371" spans="4:33" ht="15" hidden="1" outlineLevel="1" x14ac:dyDescent="0.2">
      <c r="D371" s="251" t="s">
        <v>12</v>
      </c>
      <c r="O371" s="447" t="s">
        <v>1269</v>
      </c>
      <c r="AC371" s="579"/>
      <c r="AD371" s="303"/>
      <c r="AE371" s="303"/>
      <c r="AF371" s="303"/>
      <c r="AG371" s="303"/>
    </row>
    <row r="372" spans="4:33" ht="15" hidden="1" outlineLevel="1" x14ac:dyDescent="0.2">
      <c r="O372" s="447" t="s">
        <v>1270</v>
      </c>
      <c r="AC372" s="579"/>
      <c r="AD372" s="303"/>
      <c r="AE372" s="303"/>
      <c r="AF372" s="303"/>
      <c r="AG372" s="303"/>
    </row>
    <row r="373" spans="4:33" ht="15" hidden="1" outlineLevel="1" x14ac:dyDescent="0.2">
      <c r="O373" s="447" t="s">
        <v>1271</v>
      </c>
      <c r="AC373" s="579"/>
      <c r="AD373" s="303"/>
      <c r="AE373" s="303"/>
      <c r="AF373" s="303"/>
      <c r="AG373" s="303"/>
    </row>
    <row r="374" spans="4:33" ht="15" hidden="1" outlineLevel="1" x14ac:dyDescent="0.2">
      <c r="O374" s="447" t="s">
        <v>1272</v>
      </c>
      <c r="AC374" s="579"/>
      <c r="AD374" s="303"/>
      <c r="AE374" s="303"/>
      <c r="AF374" s="303"/>
      <c r="AG374" s="303"/>
    </row>
    <row r="375" spans="4:33" ht="15" hidden="1" outlineLevel="1" x14ac:dyDescent="0.2">
      <c r="O375" s="447" t="s">
        <v>1273</v>
      </c>
      <c r="AC375" s="579"/>
      <c r="AD375" s="303"/>
      <c r="AE375" s="303"/>
      <c r="AF375" s="303"/>
      <c r="AG375" s="303"/>
    </row>
    <row r="376" spans="4:33" ht="15" hidden="1" outlineLevel="1" x14ac:dyDescent="0.2">
      <c r="O376" s="447" t="s">
        <v>1274</v>
      </c>
      <c r="AC376" s="579"/>
      <c r="AD376" s="303"/>
      <c r="AE376" s="303"/>
      <c r="AF376" s="303"/>
      <c r="AG376" s="303"/>
    </row>
    <row r="377" spans="4:33" ht="15" hidden="1" outlineLevel="1" x14ac:dyDescent="0.2">
      <c r="O377" s="447" t="s">
        <v>1275</v>
      </c>
      <c r="AC377" s="579"/>
      <c r="AD377" s="303"/>
      <c r="AE377" s="303"/>
      <c r="AF377" s="303"/>
      <c r="AG377" s="303"/>
    </row>
    <row r="378" spans="4:33" ht="15" hidden="1" outlineLevel="1" x14ac:dyDescent="0.2">
      <c r="O378" s="447" t="s">
        <v>1276</v>
      </c>
      <c r="AC378" s="579"/>
      <c r="AD378" s="303"/>
      <c r="AE378" s="303"/>
      <c r="AF378" s="303"/>
      <c r="AG378" s="303"/>
    </row>
    <row r="379" spans="4:33" ht="15" hidden="1" outlineLevel="1" x14ac:dyDescent="0.2">
      <c r="O379" s="447" t="s">
        <v>1277</v>
      </c>
      <c r="AC379" s="579"/>
      <c r="AD379" s="303"/>
      <c r="AE379" s="303"/>
      <c r="AF379" s="303"/>
      <c r="AG379" s="303"/>
    </row>
    <row r="380" spans="4:33" ht="15" hidden="1" outlineLevel="1" x14ac:dyDescent="0.2">
      <c r="O380" s="447" t="s">
        <v>1278</v>
      </c>
      <c r="AC380" s="579"/>
      <c r="AD380" s="303"/>
      <c r="AE380" s="303"/>
      <c r="AF380" s="303"/>
      <c r="AG380" s="303"/>
    </row>
    <row r="381" spans="4:33" ht="15" hidden="1" outlineLevel="1" x14ac:dyDescent="0.2">
      <c r="O381" s="447" t="s">
        <v>1279</v>
      </c>
      <c r="AC381" s="579"/>
      <c r="AD381" s="303"/>
      <c r="AE381" s="303"/>
      <c r="AF381" s="303"/>
      <c r="AG381" s="303"/>
    </row>
    <row r="382" spans="4:33" ht="15" hidden="1" outlineLevel="1" x14ac:dyDescent="0.2">
      <c r="O382" s="447" t="s">
        <v>1280</v>
      </c>
      <c r="AC382" s="579"/>
      <c r="AD382" s="303"/>
      <c r="AE382" s="303"/>
      <c r="AF382" s="303"/>
      <c r="AG382" s="303"/>
    </row>
    <row r="383" spans="4:33" ht="15" hidden="1" outlineLevel="1" x14ac:dyDescent="0.2">
      <c r="O383" s="447" t="s">
        <v>1281</v>
      </c>
      <c r="AC383" s="579"/>
      <c r="AD383" s="303"/>
      <c r="AE383" s="303"/>
      <c r="AF383" s="303"/>
      <c r="AG383" s="303"/>
    </row>
    <row r="384" spans="4:33" ht="15" hidden="1" outlineLevel="1" x14ac:dyDescent="0.2">
      <c r="O384" s="447" t="s">
        <v>1282</v>
      </c>
      <c r="AC384" s="579"/>
      <c r="AD384" s="303"/>
      <c r="AE384" s="303"/>
      <c r="AF384" s="303"/>
      <c r="AG384" s="303"/>
    </row>
    <row r="385" spans="15:33" ht="15" hidden="1" outlineLevel="1" x14ac:dyDescent="0.2">
      <c r="O385" s="447" t="s">
        <v>1283</v>
      </c>
      <c r="AC385" s="579"/>
      <c r="AD385" s="303"/>
      <c r="AE385" s="303"/>
      <c r="AF385" s="303"/>
      <c r="AG385" s="303"/>
    </row>
    <row r="386" spans="15:33" ht="15" hidden="1" outlineLevel="1" x14ac:dyDescent="0.2">
      <c r="O386" s="447" t="s">
        <v>1284</v>
      </c>
      <c r="AC386" s="579"/>
      <c r="AD386" s="303"/>
      <c r="AE386" s="303"/>
      <c r="AF386" s="303"/>
      <c r="AG386" s="303"/>
    </row>
    <row r="387" spans="15:33" ht="15" hidden="1" outlineLevel="1" x14ac:dyDescent="0.2">
      <c r="O387" s="447" t="s">
        <v>1285</v>
      </c>
      <c r="AC387" s="579"/>
      <c r="AD387" s="303"/>
      <c r="AE387" s="303"/>
      <c r="AF387" s="303"/>
      <c r="AG387" s="303"/>
    </row>
    <row r="388" spans="15:33" ht="15" hidden="1" outlineLevel="1" x14ac:dyDescent="0.2">
      <c r="O388" s="447" t="s">
        <v>1286</v>
      </c>
      <c r="AC388" s="579"/>
      <c r="AD388" s="303"/>
      <c r="AE388" s="303"/>
      <c r="AF388" s="303"/>
      <c r="AG388" s="303"/>
    </row>
    <row r="389" spans="15:33" ht="15" hidden="1" outlineLevel="1" x14ac:dyDescent="0.2">
      <c r="O389" s="447" t="s">
        <v>1287</v>
      </c>
      <c r="AC389" s="579"/>
      <c r="AD389" s="303"/>
      <c r="AE389" s="303"/>
      <c r="AF389" s="303"/>
      <c r="AG389" s="303"/>
    </row>
    <row r="390" spans="15:33" ht="15" hidden="1" outlineLevel="1" x14ac:dyDescent="0.2">
      <c r="O390" s="447" t="s">
        <v>1288</v>
      </c>
      <c r="AC390" s="579"/>
      <c r="AD390" s="303"/>
      <c r="AE390" s="303"/>
      <c r="AF390" s="303"/>
      <c r="AG390" s="303"/>
    </row>
    <row r="391" spans="15:33" ht="15" hidden="1" outlineLevel="1" x14ac:dyDescent="0.2">
      <c r="O391" s="447" t="s">
        <v>1289</v>
      </c>
      <c r="AC391" s="579"/>
      <c r="AD391" s="303"/>
      <c r="AE391" s="303"/>
      <c r="AF391" s="303"/>
      <c r="AG391" s="303"/>
    </row>
    <row r="392" spans="15:33" ht="15" hidden="1" outlineLevel="1" x14ac:dyDescent="0.2">
      <c r="O392" s="447" t="s">
        <v>1290</v>
      </c>
      <c r="AC392" s="579"/>
      <c r="AD392" s="303"/>
      <c r="AE392" s="303"/>
      <c r="AF392" s="303"/>
      <c r="AG392" s="303"/>
    </row>
    <row r="393" spans="15:33" ht="15" hidden="1" outlineLevel="1" x14ac:dyDescent="0.2">
      <c r="O393" s="447" t="s">
        <v>1291</v>
      </c>
      <c r="AC393" s="579"/>
      <c r="AD393" s="303"/>
      <c r="AE393" s="303"/>
      <c r="AF393" s="303"/>
      <c r="AG393" s="303"/>
    </row>
    <row r="394" spans="15:33" ht="15" hidden="1" outlineLevel="1" x14ac:dyDescent="0.2">
      <c r="O394" s="447" t="s">
        <v>1292</v>
      </c>
      <c r="AC394" s="579"/>
      <c r="AD394" s="303"/>
      <c r="AE394" s="303"/>
      <c r="AF394" s="303"/>
      <c r="AG394" s="303"/>
    </row>
    <row r="395" spans="15:33" ht="15" hidden="1" outlineLevel="1" x14ac:dyDescent="0.2">
      <c r="O395" s="447" t="s">
        <v>1293</v>
      </c>
      <c r="AC395" s="579"/>
      <c r="AD395" s="303"/>
      <c r="AE395" s="303"/>
      <c r="AF395" s="303"/>
      <c r="AG395" s="303"/>
    </row>
    <row r="396" spans="15:33" ht="15" hidden="1" outlineLevel="1" x14ac:dyDescent="0.2">
      <c r="O396" s="447" t="s">
        <v>1294</v>
      </c>
      <c r="AC396" s="579"/>
      <c r="AD396" s="303"/>
      <c r="AE396" s="303"/>
      <c r="AF396" s="303"/>
      <c r="AG396" s="303"/>
    </row>
    <row r="397" spans="15:33" ht="15" hidden="1" outlineLevel="1" x14ac:dyDescent="0.2">
      <c r="O397" s="447" t="s">
        <v>1295</v>
      </c>
      <c r="AC397" s="579"/>
      <c r="AD397" s="303"/>
      <c r="AE397" s="303"/>
      <c r="AF397" s="303"/>
      <c r="AG397" s="303"/>
    </row>
    <row r="398" spans="15:33" ht="15" hidden="1" outlineLevel="1" x14ac:dyDescent="0.2">
      <c r="O398" s="447" t="s">
        <v>1296</v>
      </c>
      <c r="AC398" s="579"/>
      <c r="AD398" s="303"/>
      <c r="AE398" s="303"/>
      <c r="AF398" s="303"/>
      <c r="AG398" s="303"/>
    </row>
    <row r="399" spans="15:33" ht="15" hidden="1" outlineLevel="1" x14ac:dyDescent="0.2">
      <c r="O399" s="447" t="s">
        <v>1297</v>
      </c>
      <c r="AC399" s="579"/>
      <c r="AD399" s="303"/>
      <c r="AE399" s="303"/>
      <c r="AF399" s="303"/>
      <c r="AG399" s="303"/>
    </row>
    <row r="400" spans="15:33" ht="15" hidden="1" outlineLevel="1" x14ac:dyDescent="0.2">
      <c r="O400" s="447" t="s">
        <v>1298</v>
      </c>
      <c r="AC400" s="579"/>
      <c r="AD400" s="303"/>
      <c r="AE400" s="303"/>
      <c r="AF400" s="303"/>
      <c r="AG400" s="303"/>
    </row>
    <row r="401" spans="15:33" ht="15" hidden="1" outlineLevel="1" x14ac:dyDescent="0.2">
      <c r="O401" s="447" t="s">
        <v>1299</v>
      </c>
      <c r="AC401" s="579"/>
      <c r="AD401" s="303"/>
      <c r="AE401" s="303"/>
      <c r="AF401" s="303"/>
      <c r="AG401" s="303"/>
    </row>
    <row r="402" spans="15:33" ht="15" hidden="1" outlineLevel="1" x14ac:dyDescent="0.2">
      <c r="O402" s="447" t="s">
        <v>1300</v>
      </c>
      <c r="AC402" s="579"/>
      <c r="AD402" s="303"/>
      <c r="AE402" s="303"/>
      <c r="AF402" s="303"/>
      <c r="AG402" s="303"/>
    </row>
    <row r="403" spans="15:33" ht="15" hidden="1" outlineLevel="1" x14ac:dyDescent="0.2">
      <c r="O403" s="447" t="s">
        <v>1301</v>
      </c>
      <c r="AC403" s="579"/>
      <c r="AD403" s="303"/>
      <c r="AE403" s="303"/>
      <c r="AF403" s="303"/>
      <c r="AG403" s="303"/>
    </row>
    <row r="404" spans="15:33" ht="15" hidden="1" outlineLevel="1" x14ac:dyDescent="0.2">
      <c r="O404" s="447" t="s">
        <v>1302</v>
      </c>
      <c r="AC404" s="579"/>
      <c r="AD404" s="303"/>
      <c r="AE404" s="303"/>
      <c r="AF404" s="303"/>
      <c r="AG404" s="303"/>
    </row>
    <row r="405" spans="15:33" ht="15" hidden="1" outlineLevel="1" x14ac:dyDescent="0.2">
      <c r="O405" s="447" t="s">
        <v>1303</v>
      </c>
      <c r="AC405" s="579"/>
      <c r="AD405" s="303"/>
      <c r="AE405" s="303"/>
      <c r="AF405" s="303"/>
      <c r="AG405" s="303"/>
    </row>
    <row r="406" spans="15:33" ht="15" hidden="1" outlineLevel="1" x14ac:dyDescent="0.2">
      <c r="O406" s="447" t="s">
        <v>1304</v>
      </c>
      <c r="AC406" s="579"/>
      <c r="AD406" s="303"/>
      <c r="AE406" s="303"/>
      <c r="AF406" s="303"/>
      <c r="AG406" s="303"/>
    </row>
    <row r="407" spans="15:33" ht="15" hidden="1" outlineLevel="1" x14ac:dyDescent="0.2">
      <c r="O407" s="447" t="s">
        <v>1305</v>
      </c>
      <c r="AC407" s="579"/>
      <c r="AD407" s="303"/>
      <c r="AE407" s="303"/>
      <c r="AF407" s="303"/>
      <c r="AG407" s="303"/>
    </row>
    <row r="408" spans="15:33" ht="15" hidden="1" outlineLevel="1" x14ac:dyDescent="0.2">
      <c r="O408" s="447" t="s">
        <v>1306</v>
      </c>
      <c r="AC408" s="579"/>
      <c r="AD408" s="303"/>
      <c r="AE408" s="303"/>
      <c r="AF408" s="303"/>
      <c r="AG408" s="303"/>
    </row>
    <row r="409" spans="15:33" ht="15" hidden="1" outlineLevel="1" x14ac:dyDescent="0.2">
      <c r="O409" s="447" t="s">
        <v>1307</v>
      </c>
      <c r="AC409" s="579"/>
      <c r="AD409" s="303"/>
      <c r="AE409" s="303"/>
      <c r="AF409" s="303"/>
      <c r="AG409" s="303"/>
    </row>
    <row r="410" spans="15:33" ht="15" hidden="1" outlineLevel="1" x14ac:dyDescent="0.2">
      <c r="O410" s="447" t="s">
        <v>1308</v>
      </c>
      <c r="AC410" s="579"/>
      <c r="AD410" s="303"/>
      <c r="AE410" s="303"/>
      <c r="AF410" s="303"/>
      <c r="AG410" s="303"/>
    </row>
    <row r="411" spans="15:33" ht="15" hidden="1" outlineLevel="1" x14ac:dyDescent="0.2">
      <c r="O411" s="447" t="s">
        <v>1309</v>
      </c>
      <c r="AC411" s="579"/>
      <c r="AD411" s="303"/>
      <c r="AE411" s="303"/>
      <c r="AF411" s="303"/>
      <c r="AG411" s="303"/>
    </row>
    <row r="412" spans="15:33" ht="15" hidden="1" outlineLevel="1" x14ac:dyDescent="0.2">
      <c r="O412" s="447" t="s">
        <v>1310</v>
      </c>
      <c r="AC412" s="579"/>
      <c r="AD412" s="303"/>
      <c r="AE412" s="303"/>
      <c r="AF412" s="303"/>
      <c r="AG412" s="303"/>
    </row>
    <row r="413" spans="15:33" ht="15" hidden="1" outlineLevel="1" x14ac:dyDescent="0.2">
      <c r="O413" s="447" t="s">
        <v>1311</v>
      </c>
      <c r="AC413" s="579"/>
      <c r="AD413" s="303"/>
      <c r="AE413" s="303"/>
      <c r="AF413" s="303"/>
      <c r="AG413" s="303"/>
    </row>
    <row r="414" spans="15:33" ht="15" hidden="1" outlineLevel="1" x14ac:dyDescent="0.2">
      <c r="O414" s="447" t="s">
        <v>1312</v>
      </c>
      <c r="AC414" s="579"/>
      <c r="AD414" s="303"/>
      <c r="AE414" s="303"/>
      <c r="AF414" s="303"/>
      <c r="AG414" s="303"/>
    </row>
    <row r="415" spans="15:33" ht="15" hidden="1" outlineLevel="1" x14ac:dyDescent="0.2">
      <c r="O415" s="447" t="s">
        <v>1313</v>
      </c>
      <c r="AC415" s="579"/>
      <c r="AD415" s="303"/>
      <c r="AE415" s="303"/>
      <c r="AF415" s="303"/>
      <c r="AG415" s="303"/>
    </row>
    <row r="416" spans="15:33" ht="15" hidden="1" outlineLevel="1" x14ac:dyDescent="0.2">
      <c r="O416" s="447" t="s">
        <v>1314</v>
      </c>
      <c r="AC416" s="579"/>
      <c r="AD416" s="303"/>
      <c r="AE416" s="303"/>
      <c r="AF416" s="303"/>
      <c r="AG416" s="303"/>
    </row>
    <row r="417" spans="15:33" ht="15" hidden="1" outlineLevel="1" x14ac:dyDescent="0.2">
      <c r="O417" s="447" t="s">
        <v>1315</v>
      </c>
      <c r="AC417" s="579"/>
      <c r="AD417" s="303"/>
      <c r="AE417" s="303"/>
      <c r="AF417" s="303"/>
      <c r="AG417" s="303"/>
    </row>
    <row r="418" spans="15:33" ht="15" hidden="1" outlineLevel="1" x14ac:dyDescent="0.2">
      <c r="O418" s="447" t="s">
        <v>1316</v>
      </c>
      <c r="AC418" s="579"/>
      <c r="AD418" s="303"/>
      <c r="AE418" s="303"/>
      <c r="AF418" s="303"/>
      <c r="AG418" s="303"/>
    </row>
    <row r="419" spans="15:33" ht="15" hidden="1" outlineLevel="1" x14ac:dyDescent="0.2">
      <c r="O419" s="447" t="s">
        <v>1317</v>
      </c>
      <c r="AC419" s="579"/>
      <c r="AD419" s="303"/>
      <c r="AE419" s="303"/>
      <c r="AF419" s="303"/>
      <c r="AG419" s="303"/>
    </row>
    <row r="420" spans="15:33" ht="15" hidden="1" outlineLevel="1" x14ac:dyDescent="0.2">
      <c r="O420" s="447" t="s">
        <v>1318</v>
      </c>
      <c r="AC420" s="579"/>
      <c r="AD420" s="303"/>
      <c r="AE420" s="303"/>
      <c r="AF420" s="303"/>
      <c r="AG420" s="303"/>
    </row>
    <row r="421" spans="15:33" ht="15" hidden="1" outlineLevel="1" x14ac:dyDescent="0.2">
      <c r="O421" s="447" t="s">
        <v>1319</v>
      </c>
      <c r="AC421" s="579"/>
      <c r="AD421" s="303"/>
      <c r="AE421" s="303"/>
      <c r="AF421" s="303"/>
      <c r="AG421" s="303"/>
    </row>
    <row r="422" spans="15:33" ht="15" hidden="1" outlineLevel="1" x14ac:dyDescent="0.2">
      <c r="O422" s="447" t="s">
        <v>1320</v>
      </c>
      <c r="AC422" s="579"/>
      <c r="AD422" s="303"/>
      <c r="AE422" s="303"/>
      <c r="AF422" s="303"/>
      <c r="AG422" s="303"/>
    </row>
    <row r="423" spans="15:33" ht="15" hidden="1" outlineLevel="1" x14ac:dyDescent="0.2">
      <c r="O423" s="447" t="s">
        <v>1321</v>
      </c>
      <c r="AC423" s="579"/>
      <c r="AD423" s="303"/>
      <c r="AE423" s="303"/>
      <c r="AF423" s="303"/>
      <c r="AG423" s="303"/>
    </row>
    <row r="424" spans="15:33" ht="15" x14ac:dyDescent="0.2">
      <c r="AC424" s="579"/>
      <c r="AD424" s="303"/>
      <c r="AE424" s="303"/>
      <c r="AF424" s="303"/>
      <c r="AG424" s="303"/>
    </row>
    <row r="425" spans="15:33" ht="15" x14ac:dyDescent="0.2">
      <c r="AC425" s="579"/>
      <c r="AD425" s="303"/>
      <c r="AE425" s="303"/>
      <c r="AF425" s="303"/>
      <c r="AG425" s="303"/>
    </row>
    <row r="426" spans="15:33" ht="15" x14ac:dyDescent="0.2">
      <c r="AC426" s="579"/>
      <c r="AD426" s="303"/>
      <c r="AE426" s="303"/>
      <c r="AF426" s="303"/>
      <c r="AG426" s="303"/>
    </row>
    <row r="427" spans="15:33" ht="15" x14ac:dyDescent="0.2">
      <c r="AC427" s="579"/>
      <c r="AD427" s="303"/>
      <c r="AE427" s="303"/>
      <c r="AF427" s="303"/>
      <c r="AG427" s="303"/>
    </row>
    <row r="428" spans="15:33" ht="15" x14ac:dyDescent="0.2">
      <c r="AC428" s="579"/>
      <c r="AD428" s="303"/>
      <c r="AE428" s="303"/>
      <c r="AF428" s="303"/>
      <c r="AG428" s="303"/>
    </row>
    <row r="429" spans="15:33" ht="15" x14ac:dyDescent="0.2">
      <c r="AC429" s="579"/>
      <c r="AD429" s="303"/>
      <c r="AE429" s="303"/>
      <c r="AF429" s="303"/>
      <c r="AG429" s="303"/>
    </row>
    <row r="430" spans="15:33" ht="15" x14ac:dyDescent="0.2">
      <c r="AC430" s="579"/>
      <c r="AD430" s="303"/>
      <c r="AE430" s="303"/>
      <c r="AF430" s="303"/>
      <c r="AG430" s="303"/>
    </row>
    <row r="431" spans="15:33" ht="15" x14ac:dyDescent="0.2">
      <c r="AC431" s="579"/>
      <c r="AD431" s="303"/>
      <c r="AE431" s="303"/>
      <c r="AF431" s="303"/>
      <c r="AG431" s="303"/>
    </row>
    <row r="432" spans="15:33" ht="15" x14ac:dyDescent="0.2">
      <c r="AC432" s="579"/>
      <c r="AD432" s="303"/>
      <c r="AE432" s="303"/>
      <c r="AF432" s="303"/>
      <c r="AG432" s="303"/>
    </row>
    <row r="433" spans="29:33" ht="15" x14ac:dyDescent="0.2">
      <c r="AC433" s="579"/>
      <c r="AD433" s="303"/>
      <c r="AE433" s="303"/>
      <c r="AF433" s="303"/>
      <c r="AG433" s="303"/>
    </row>
    <row r="434" spans="29:33" ht="15" x14ac:dyDescent="0.2">
      <c r="AC434" s="579"/>
      <c r="AD434" s="303"/>
      <c r="AE434" s="303"/>
      <c r="AF434" s="303"/>
      <c r="AG434" s="303"/>
    </row>
    <row r="435" spans="29:33" ht="15" x14ac:dyDescent="0.2">
      <c r="AC435" s="579"/>
      <c r="AD435" s="303"/>
      <c r="AE435" s="303"/>
      <c r="AF435" s="303"/>
      <c r="AG435" s="303"/>
    </row>
    <row r="436" spans="29:33" ht="15" x14ac:dyDescent="0.2">
      <c r="AC436" s="579"/>
      <c r="AD436" s="303"/>
      <c r="AE436" s="303"/>
      <c r="AF436" s="303"/>
      <c r="AG436" s="303"/>
    </row>
    <row r="437" spans="29:33" ht="15" x14ac:dyDescent="0.2">
      <c r="AC437" s="579"/>
      <c r="AD437" s="303"/>
      <c r="AE437" s="303"/>
      <c r="AF437" s="303"/>
      <c r="AG437" s="303"/>
    </row>
    <row r="438" spans="29:33" ht="15" x14ac:dyDescent="0.2">
      <c r="AC438" s="579"/>
      <c r="AD438" s="303"/>
      <c r="AE438" s="303"/>
      <c r="AF438" s="303"/>
      <c r="AG438" s="303"/>
    </row>
    <row r="439" spans="29:33" ht="15" x14ac:dyDescent="0.2">
      <c r="AC439" s="579"/>
      <c r="AD439" s="303"/>
      <c r="AE439" s="303"/>
      <c r="AF439" s="303"/>
      <c r="AG439" s="303"/>
    </row>
    <row r="440" spans="29:33" ht="15" x14ac:dyDescent="0.2">
      <c r="AC440" s="579"/>
      <c r="AD440" s="303"/>
      <c r="AE440" s="303"/>
      <c r="AF440" s="303"/>
      <c r="AG440" s="303"/>
    </row>
    <row r="441" spans="29:33" ht="15" x14ac:dyDescent="0.2">
      <c r="AC441" s="579"/>
      <c r="AD441" s="303"/>
      <c r="AE441" s="303"/>
      <c r="AF441" s="303"/>
      <c r="AG441" s="303"/>
    </row>
    <row r="442" spans="29:33" ht="15" x14ac:dyDescent="0.2">
      <c r="AC442" s="579"/>
      <c r="AD442" s="303"/>
      <c r="AE442" s="303"/>
      <c r="AF442" s="303"/>
      <c r="AG442" s="303"/>
    </row>
    <row r="443" spans="29:33" ht="15" x14ac:dyDescent="0.2">
      <c r="AC443" s="579"/>
      <c r="AD443" s="303"/>
      <c r="AE443" s="303"/>
      <c r="AF443" s="303"/>
      <c r="AG443" s="303"/>
    </row>
    <row r="444" spans="29:33" ht="15" x14ac:dyDescent="0.2">
      <c r="AC444" s="579"/>
      <c r="AD444" s="303"/>
      <c r="AE444" s="303"/>
      <c r="AF444" s="303"/>
      <c r="AG444" s="303"/>
    </row>
    <row r="445" spans="29:33" ht="15" x14ac:dyDescent="0.2">
      <c r="AC445" s="579"/>
      <c r="AD445" s="303"/>
      <c r="AE445" s="303"/>
      <c r="AF445" s="303"/>
      <c r="AG445" s="303"/>
    </row>
    <row r="446" spans="29:33" ht="15" x14ac:dyDescent="0.2">
      <c r="AC446" s="579"/>
      <c r="AD446" s="303"/>
      <c r="AE446" s="303"/>
      <c r="AF446" s="303"/>
      <c r="AG446" s="303"/>
    </row>
    <row r="447" spans="29:33" ht="15" x14ac:dyDescent="0.2">
      <c r="AC447" s="579"/>
      <c r="AD447" s="303"/>
      <c r="AE447" s="303"/>
      <c r="AF447" s="303"/>
      <c r="AG447" s="303"/>
    </row>
    <row r="448" spans="29:33" ht="15" x14ac:dyDescent="0.2">
      <c r="AC448" s="579"/>
      <c r="AD448" s="303"/>
      <c r="AE448" s="303"/>
      <c r="AF448" s="303"/>
      <c r="AG448" s="303"/>
    </row>
    <row r="449" spans="29:33" ht="15" x14ac:dyDescent="0.2">
      <c r="AC449" s="579"/>
      <c r="AD449" s="303"/>
      <c r="AE449" s="303"/>
      <c r="AF449" s="303"/>
      <c r="AG449" s="303"/>
    </row>
    <row r="450" spans="29:33" ht="15" x14ac:dyDescent="0.2">
      <c r="AC450" s="579"/>
      <c r="AD450" s="303"/>
      <c r="AE450" s="303"/>
      <c r="AF450" s="303"/>
      <c r="AG450" s="303"/>
    </row>
    <row r="451" spans="29:33" ht="15" x14ac:dyDescent="0.2">
      <c r="AC451" s="579"/>
      <c r="AD451" s="303"/>
      <c r="AE451" s="303"/>
      <c r="AF451" s="303"/>
      <c r="AG451" s="303"/>
    </row>
    <row r="452" spans="29:33" ht="15" x14ac:dyDescent="0.2">
      <c r="AC452" s="579"/>
      <c r="AD452" s="303"/>
      <c r="AE452" s="303"/>
      <c r="AF452" s="303"/>
      <c r="AG452" s="303"/>
    </row>
    <row r="453" spans="29:33" ht="15" x14ac:dyDescent="0.2">
      <c r="AC453" s="579"/>
      <c r="AD453" s="303"/>
      <c r="AE453" s="303"/>
      <c r="AF453" s="303"/>
      <c r="AG453" s="303"/>
    </row>
    <row r="454" spans="29:33" ht="15" x14ac:dyDescent="0.2">
      <c r="AC454" s="579"/>
      <c r="AD454" s="303"/>
      <c r="AE454" s="303"/>
      <c r="AF454" s="303"/>
      <c r="AG454" s="303"/>
    </row>
    <row r="455" spans="29:33" ht="15" x14ac:dyDescent="0.2">
      <c r="AC455" s="579"/>
      <c r="AD455" s="303"/>
      <c r="AE455" s="303"/>
      <c r="AF455" s="303"/>
      <c r="AG455" s="303"/>
    </row>
    <row r="456" spans="29:33" ht="15" x14ac:dyDescent="0.2">
      <c r="AC456" s="579"/>
      <c r="AD456" s="303"/>
      <c r="AE456" s="303"/>
      <c r="AF456" s="303"/>
      <c r="AG456" s="303"/>
    </row>
    <row r="457" spans="29:33" ht="15" x14ac:dyDescent="0.2">
      <c r="AC457" s="579"/>
      <c r="AD457" s="303"/>
      <c r="AE457" s="303"/>
      <c r="AF457" s="303"/>
      <c r="AG457" s="303"/>
    </row>
    <row r="458" spans="29:33" ht="15" x14ac:dyDescent="0.2">
      <c r="AC458" s="579"/>
      <c r="AD458" s="303"/>
      <c r="AE458" s="303"/>
      <c r="AF458" s="303"/>
      <c r="AG458" s="303"/>
    </row>
    <row r="459" spans="29:33" ht="15" x14ac:dyDescent="0.2">
      <c r="AC459" s="579"/>
      <c r="AD459" s="303"/>
      <c r="AE459" s="303"/>
      <c r="AF459" s="303"/>
      <c r="AG459" s="303"/>
    </row>
    <row r="460" spans="29:33" ht="15" x14ac:dyDescent="0.2">
      <c r="AC460" s="579"/>
      <c r="AD460" s="303"/>
      <c r="AE460" s="303"/>
      <c r="AF460" s="303"/>
      <c r="AG460" s="303"/>
    </row>
    <row r="461" spans="29:33" ht="15" x14ac:dyDescent="0.2">
      <c r="AC461" s="579"/>
      <c r="AD461" s="303"/>
      <c r="AE461" s="303"/>
      <c r="AF461" s="303"/>
      <c r="AG461" s="303"/>
    </row>
    <row r="462" spans="29:33" ht="15" x14ac:dyDescent="0.2">
      <c r="AC462" s="579"/>
      <c r="AD462" s="303"/>
      <c r="AE462" s="303"/>
      <c r="AF462" s="303"/>
      <c r="AG462" s="303"/>
    </row>
    <row r="463" spans="29:33" ht="15" x14ac:dyDescent="0.2">
      <c r="AC463" s="579"/>
      <c r="AD463" s="303"/>
      <c r="AE463" s="303"/>
      <c r="AF463" s="303"/>
      <c r="AG463" s="303"/>
    </row>
    <row r="464" spans="29:33" ht="15" x14ac:dyDescent="0.2">
      <c r="AC464" s="579"/>
      <c r="AD464" s="303"/>
      <c r="AE464" s="303"/>
      <c r="AF464" s="303"/>
      <c r="AG464" s="303"/>
    </row>
    <row r="465" spans="29:33" ht="15" x14ac:dyDescent="0.2">
      <c r="AC465" s="579"/>
      <c r="AD465" s="303"/>
      <c r="AE465" s="303"/>
      <c r="AF465" s="303"/>
      <c r="AG465" s="303"/>
    </row>
    <row r="466" spans="29:33" ht="15" x14ac:dyDescent="0.2">
      <c r="AC466" s="579"/>
      <c r="AD466" s="303"/>
      <c r="AE466" s="303"/>
      <c r="AF466" s="303"/>
      <c r="AG466" s="303"/>
    </row>
    <row r="467" spans="29:33" ht="15" x14ac:dyDescent="0.2">
      <c r="AC467" s="579"/>
      <c r="AD467" s="303"/>
      <c r="AE467" s="303"/>
      <c r="AF467" s="303"/>
      <c r="AG467" s="303"/>
    </row>
    <row r="468" spans="29:33" ht="15" x14ac:dyDescent="0.2">
      <c r="AC468" s="579"/>
      <c r="AD468" s="303"/>
      <c r="AE468" s="303"/>
      <c r="AF468" s="303"/>
      <c r="AG468" s="303"/>
    </row>
    <row r="469" spans="29:33" ht="15" x14ac:dyDescent="0.2">
      <c r="AC469" s="579"/>
      <c r="AD469" s="303"/>
      <c r="AE469" s="303"/>
      <c r="AF469" s="303"/>
      <c r="AG469" s="303"/>
    </row>
    <row r="470" spans="29:33" ht="15" x14ac:dyDescent="0.2">
      <c r="AC470" s="579"/>
      <c r="AD470" s="303"/>
      <c r="AE470" s="303"/>
      <c r="AF470" s="303"/>
      <c r="AG470" s="303"/>
    </row>
    <row r="471" spans="29:33" ht="15" x14ac:dyDescent="0.2">
      <c r="AC471" s="579"/>
      <c r="AD471" s="303"/>
      <c r="AE471" s="303"/>
      <c r="AF471" s="303"/>
      <c r="AG471" s="303"/>
    </row>
    <row r="472" spans="29:33" ht="15" x14ac:dyDescent="0.2">
      <c r="AC472" s="579"/>
      <c r="AD472" s="303"/>
      <c r="AE472" s="303"/>
      <c r="AF472" s="303"/>
      <c r="AG472" s="303"/>
    </row>
    <row r="473" spans="29:33" ht="15" x14ac:dyDescent="0.2">
      <c r="AC473" s="579"/>
      <c r="AD473" s="303"/>
      <c r="AE473" s="303"/>
      <c r="AF473" s="303"/>
      <c r="AG473" s="303"/>
    </row>
    <row r="474" spans="29:33" ht="15" x14ac:dyDescent="0.2">
      <c r="AC474" s="579"/>
      <c r="AD474" s="303"/>
      <c r="AE474" s="303"/>
      <c r="AF474" s="303"/>
      <c r="AG474" s="303"/>
    </row>
    <row r="475" spans="29:33" ht="15" x14ac:dyDescent="0.2">
      <c r="AC475" s="579"/>
      <c r="AD475" s="303"/>
      <c r="AE475" s="303"/>
      <c r="AF475" s="303"/>
      <c r="AG475" s="303"/>
    </row>
    <row r="476" spans="29:33" ht="15" x14ac:dyDescent="0.2">
      <c r="AC476" s="579"/>
      <c r="AD476" s="303"/>
      <c r="AE476" s="303"/>
      <c r="AF476" s="303"/>
      <c r="AG476" s="303"/>
    </row>
    <row r="477" spans="29:33" ht="15" x14ac:dyDescent="0.2">
      <c r="AC477" s="579"/>
      <c r="AD477" s="303"/>
      <c r="AE477" s="303"/>
      <c r="AF477" s="303"/>
      <c r="AG477" s="303"/>
    </row>
    <row r="478" spans="29:33" ht="15" x14ac:dyDescent="0.2">
      <c r="AC478" s="579"/>
      <c r="AD478" s="303"/>
      <c r="AE478" s="303"/>
      <c r="AF478" s="303"/>
      <c r="AG478" s="303"/>
    </row>
    <row r="479" spans="29:33" ht="15" x14ac:dyDescent="0.2">
      <c r="AC479" s="579"/>
      <c r="AD479" s="303"/>
      <c r="AE479" s="303"/>
      <c r="AF479" s="303"/>
      <c r="AG479" s="303"/>
    </row>
    <row r="480" spans="29:33" ht="15" x14ac:dyDescent="0.2">
      <c r="AC480" s="579"/>
      <c r="AD480" s="303"/>
      <c r="AE480" s="303"/>
      <c r="AF480" s="303"/>
      <c r="AG480" s="303"/>
    </row>
    <row r="481" spans="29:33" ht="15" x14ac:dyDescent="0.2">
      <c r="AC481" s="579"/>
      <c r="AD481" s="303"/>
      <c r="AE481" s="303"/>
      <c r="AF481" s="303"/>
      <c r="AG481" s="303"/>
    </row>
    <row r="482" spans="29:33" ht="15" x14ac:dyDescent="0.2">
      <c r="AC482" s="579"/>
      <c r="AD482" s="303"/>
      <c r="AE482" s="303"/>
      <c r="AF482" s="303"/>
      <c r="AG482" s="303"/>
    </row>
    <row r="483" spans="29:33" ht="15" x14ac:dyDescent="0.2">
      <c r="AC483" s="579"/>
      <c r="AD483" s="303"/>
      <c r="AE483" s="303"/>
      <c r="AF483" s="303"/>
      <c r="AG483" s="303"/>
    </row>
    <row r="484" spans="29:33" ht="15" x14ac:dyDescent="0.2">
      <c r="AC484" s="579"/>
      <c r="AD484" s="303"/>
      <c r="AE484" s="303"/>
      <c r="AF484" s="303"/>
      <c r="AG484" s="303"/>
    </row>
    <row r="485" spans="29:33" ht="15" x14ac:dyDescent="0.2">
      <c r="AC485" s="579"/>
      <c r="AD485" s="303"/>
      <c r="AE485" s="303"/>
      <c r="AF485" s="303"/>
      <c r="AG485" s="303"/>
    </row>
    <row r="486" spans="29:33" ht="15" x14ac:dyDescent="0.2">
      <c r="AC486" s="579"/>
      <c r="AD486" s="303"/>
      <c r="AE486" s="303"/>
      <c r="AF486" s="303"/>
      <c r="AG486" s="303"/>
    </row>
    <row r="487" spans="29:33" ht="15" x14ac:dyDescent="0.2">
      <c r="AC487" s="579"/>
      <c r="AD487" s="303"/>
      <c r="AE487" s="303"/>
      <c r="AF487" s="303"/>
      <c r="AG487" s="303"/>
    </row>
    <row r="488" spans="29:33" ht="15" x14ac:dyDescent="0.2">
      <c r="AC488" s="579"/>
      <c r="AD488" s="303"/>
      <c r="AE488" s="303"/>
      <c r="AF488" s="303"/>
      <c r="AG488" s="303"/>
    </row>
    <row r="489" spans="29:33" ht="15" x14ac:dyDescent="0.2">
      <c r="AC489" s="579"/>
      <c r="AD489" s="303"/>
      <c r="AE489" s="303"/>
      <c r="AF489" s="303"/>
      <c r="AG489" s="303"/>
    </row>
    <row r="490" spans="29:33" ht="15" x14ac:dyDescent="0.2">
      <c r="AC490" s="579"/>
      <c r="AD490" s="303"/>
      <c r="AE490" s="303"/>
      <c r="AF490" s="303"/>
      <c r="AG490" s="303"/>
    </row>
    <row r="491" spans="29:33" ht="15" x14ac:dyDescent="0.2">
      <c r="AC491" s="579"/>
      <c r="AD491" s="303"/>
      <c r="AE491" s="303"/>
      <c r="AF491" s="303"/>
      <c r="AG491" s="303"/>
    </row>
    <row r="492" spans="29:33" ht="15" x14ac:dyDescent="0.2">
      <c r="AC492" s="579"/>
      <c r="AD492" s="303"/>
      <c r="AE492" s="303"/>
      <c r="AF492" s="303"/>
      <c r="AG492" s="303"/>
    </row>
    <row r="493" spans="29:33" ht="15" x14ac:dyDescent="0.2">
      <c r="AC493" s="579"/>
      <c r="AD493" s="303"/>
      <c r="AE493" s="303"/>
      <c r="AF493" s="303"/>
      <c r="AG493" s="303"/>
    </row>
    <row r="494" spans="29:33" ht="15" x14ac:dyDescent="0.2">
      <c r="AC494" s="579"/>
      <c r="AD494" s="303"/>
      <c r="AE494" s="303"/>
      <c r="AF494" s="303"/>
      <c r="AG494" s="303"/>
    </row>
    <row r="495" spans="29:33" ht="15" x14ac:dyDescent="0.2">
      <c r="AC495" s="579"/>
      <c r="AD495" s="303"/>
      <c r="AE495" s="303"/>
      <c r="AF495" s="303"/>
      <c r="AG495" s="303"/>
    </row>
    <row r="496" spans="29:33" ht="15" x14ac:dyDescent="0.2">
      <c r="AC496" s="579"/>
      <c r="AD496" s="303"/>
      <c r="AE496" s="303"/>
      <c r="AF496" s="303"/>
      <c r="AG496" s="303"/>
    </row>
    <row r="497" spans="29:33" ht="15" x14ac:dyDescent="0.2">
      <c r="AC497" s="579"/>
      <c r="AD497" s="303"/>
      <c r="AE497" s="303"/>
      <c r="AF497" s="303"/>
      <c r="AG497" s="303"/>
    </row>
    <row r="498" spans="29:33" ht="15" x14ac:dyDescent="0.2">
      <c r="AC498" s="579"/>
      <c r="AD498" s="303"/>
      <c r="AE498" s="303"/>
      <c r="AF498" s="303"/>
      <c r="AG498" s="303"/>
    </row>
    <row r="499" spans="29:33" ht="15" x14ac:dyDescent="0.2">
      <c r="AC499" s="579"/>
      <c r="AD499" s="303"/>
      <c r="AE499" s="303"/>
      <c r="AF499" s="303"/>
      <c r="AG499" s="303"/>
    </row>
    <row r="500" spans="29:33" ht="15" x14ac:dyDescent="0.2">
      <c r="AC500" s="579"/>
      <c r="AD500" s="303"/>
      <c r="AE500" s="303"/>
      <c r="AF500" s="303"/>
      <c r="AG500" s="303"/>
    </row>
    <row r="501" spans="29:33" ht="15" x14ac:dyDescent="0.2">
      <c r="AC501" s="579"/>
      <c r="AD501" s="303"/>
      <c r="AE501" s="303"/>
      <c r="AF501" s="303"/>
      <c r="AG501" s="303"/>
    </row>
    <row r="502" spans="29:33" ht="15" x14ac:dyDescent="0.2">
      <c r="AC502" s="579"/>
      <c r="AD502" s="303"/>
      <c r="AE502" s="303"/>
      <c r="AF502" s="303"/>
      <c r="AG502" s="303"/>
    </row>
    <row r="503" spans="29:33" ht="15" x14ac:dyDescent="0.2">
      <c r="AC503" s="579"/>
      <c r="AD503" s="303"/>
      <c r="AE503" s="303"/>
      <c r="AF503" s="303"/>
      <c r="AG503" s="303"/>
    </row>
    <row r="504" spans="29:33" ht="15" x14ac:dyDescent="0.2">
      <c r="AC504" s="579"/>
      <c r="AD504" s="303"/>
      <c r="AE504" s="303"/>
      <c r="AF504" s="303"/>
      <c r="AG504" s="303"/>
    </row>
    <row r="505" spans="29:33" ht="15" x14ac:dyDescent="0.2">
      <c r="AC505" s="579"/>
      <c r="AD505" s="303"/>
      <c r="AE505" s="303"/>
      <c r="AF505" s="303"/>
      <c r="AG505" s="303"/>
    </row>
    <row r="506" spans="29:33" ht="15" x14ac:dyDescent="0.2">
      <c r="AC506" s="579"/>
      <c r="AD506" s="303"/>
      <c r="AE506" s="303"/>
      <c r="AF506" s="303"/>
      <c r="AG506" s="303"/>
    </row>
    <row r="507" spans="29:33" ht="15" x14ac:dyDescent="0.2">
      <c r="AC507" s="579"/>
      <c r="AD507" s="303"/>
      <c r="AE507" s="303"/>
      <c r="AF507" s="303"/>
      <c r="AG507" s="303"/>
    </row>
    <row r="508" spans="29:33" ht="15" x14ac:dyDescent="0.2">
      <c r="AC508" s="579"/>
      <c r="AD508" s="303"/>
      <c r="AE508" s="303"/>
      <c r="AF508" s="303"/>
      <c r="AG508" s="303"/>
    </row>
    <row r="509" spans="29:33" ht="15" x14ac:dyDescent="0.2">
      <c r="AC509" s="579"/>
      <c r="AD509" s="303"/>
      <c r="AE509" s="303"/>
      <c r="AF509" s="303"/>
      <c r="AG509" s="303"/>
    </row>
    <row r="510" spans="29:33" ht="15" x14ac:dyDescent="0.2">
      <c r="AC510" s="579"/>
      <c r="AD510" s="303"/>
      <c r="AE510" s="303"/>
      <c r="AF510" s="303"/>
      <c r="AG510" s="303"/>
    </row>
    <row r="511" spans="29:33" ht="15" x14ac:dyDescent="0.2">
      <c r="AC511" s="579"/>
      <c r="AD511" s="303"/>
      <c r="AE511" s="303"/>
      <c r="AF511" s="303"/>
      <c r="AG511" s="303"/>
    </row>
    <row r="512" spans="29:33" ht="15" x14ac:dyDescent="0.2">
      <c r="AC512" s="579"/>
      <c r="AD512" s="303"/>
      <c r="AE512" s="303"/>
      <c r="AF512" s="303"/>
      <c r="AG512" s="303"/>
    </row>
    <row r="513" spans="29:33" ht="15" x14ac:dyDescent="0.2">
      <c r="AC513" s="579"/>
      <c r="AD513" s="303"/>
      <c r="AE513" s="303"/>
      <c r="AF513" s="303"/>
      <c r="AG513" s="303"/>
    </row>
    <row r="514" spans="29:33" ht="15" x14ac:dyDescent="0.2">
      <c r="AC514" s="579"/>
      <c r="AD514" s="303"/>
      <c r="AE514" s="303"/>
      <c r="AF514" s="303"/>
      <c r="AG514" s="303"/>
    </row>
    <row r="515" spans="29:33" ht="15" x14ac:dyDescent="0.2">
      <c r="AC515" s="579"/>
      <c r="AD515" s="303"/>
      <c r="AE515" s="303"/>
      <c r="AF515" s="303"/>
      <c r="AG515" s="303"/>
    </row>
    <row r="516" spans="29:33" ht="15" x14ac:dyDescent="0.2">
      <c r="AC516" s="579"/>
      <c r="AD516" s="303"/>
      <c r="AE516" s="303"/>
      <c r="AF516" s="303"/>
      <c r="AG516" s="303"/>
    </row>
    <row r="517" spans="29:33" ht="15" x14ac:dyDescent="0.2">
      <c r="AC517" s="579"/>
      <c r="AD517" s="303"/>
      <c r="AE517" s="303"/>
      <c r="AF517" s="303"/>
      <c r="AG517" s="303"/>
    </row>
    <row r="518" spans="29:33" ht="15" x14ac:dyDescent="0.2">
      <c r="AC518" s="579"/>
      <c r="AD518" s="303"/>
      <c r="AE518" s="303"/>
      <c r="AF518" s="303"/>
      <c r="AG518" s="303"/>
    </row>
    <row r="519" spans="29:33" ht="15" x14ac:dyDescent="0.2">
      <c r="AC519" s="579"/>
      <c r="AD519" s="303"/>
      <c r="AE519" s="303"/>
      <c r="AF519" s="303"/>
      <c r="AG519" s="303"/>
    </row>
    <row r="520" spans="29:33" ht="15" x14ac:dyDescent="0.2">
      <c r="AC520" s="579"/>
      <c r="AD520" s="303"/>
      <c r="AE520" s="303"/>
      <c r="AF520" s="303"/>
      <c r="AG520" s="303"/>
    </row>
    <row r="521" spans="29:33" ht="15" x14ac:dyDescent="0.2">
      <c r="AC521" s="579"/>
      <c r="AD521" s="303"/>
      <c r="AE521" s="303"/>
      <c r="AF521" s="303"/>
      <c r="AG521" s="303"/>
    </row>
    <row r="522" spans="29:33" ht="15" x14ac:dyDescent="0.2">
      <c r="AC522" s="579"/>
      <c r="AD522" s="303"/>
      <c r="AE522" s="303"/>
      <c r="AF522" s="303"/>
      <c r="AG522" s="303"/>
    </row>
    <row r="523" spans="29:33" ht="15" x14ac:dyDescent="0.2">
      <c r="AC523" s="579"/>
      <c r="AD523" s="303"/>
      <c r="AE523" s="303"/>
      <c r="AF523" s="303"/>
      <c r="AG523" s="303"/>
    </row>
    <row r="524" spans="29:33" ht="15" x14ac:dyDescent="0.2">
      <c r="AC524" s="579"/>
      <c r="AD524" s="303"/>
      <c r="AE524" s="303"/>
      <c r="AF524" s="303"/>
      <c r="AG524" s="303"/>
    </row>
    <row r="525" spans="29:33" ht="15" x14ac:dyDescent="0.2">
      <c r="AC525" s="579"/>
      <c r="AD525" s="303"/>
      <c r="AE525" s="303"/>
      <c r="AF525" s="303"/>
      <c r="AG525" s="303"/>
    </row>
    <row r="526" spans="29:33" ht="15" x14ac:dyDescent="0.2">
      <c r="AC526" s="579"/>
      <c r="AD526" s="303"/>
      <c r="AE526" s="303"/>
      <c r="AF526" s="303"/>
      <c r="AG526" s="303"/>
    </row>
    <row r="527" spans="29:33" ht="15" x14ac:dyDescent="0.2">
      <c r="AC527" s="579"/>
      <c r="AD527" s="303"/>
      <c r="AE527" s="303"/>
      <c r="AF527" s="303"/>
      <c r="AG527" s="303"/>
    </row>
    <row r="528" spans="29:33" ht="15" x14ac:dyDescent="0.2">
      <c r="AC528" s="579"/>
      <c r="AD528" s="303"/>
      <c r="AE528" s="303"/>
      <c r="AF528" s="303"/>
      <c r="AG528" s="303"/>
    </row>
    <row r="529" spans="29:33" ht="15" x14ac:dyDescent="0.2">
      <c r="AC529" s="579"/>
      <c r="AD529" s="303"/>
      <c r="AE529" s="303"/>
      <c r="AF529" s="303"/>
      <c r="AG529" s="303"/>
    </row>
    <row r="530" spans="29:33" ht="15" x14ac:dyDescent="0.2">
      <c r="AC530" s="579"/>
      <c r="AD530" s="303"/>
      <c r="AE530" s="303"/>
      <c r="AF530" s="303"/>
      <c r="AG530" s="303"/>
    </row>
    <row r="531" spans="29:33" ht="15" x14ac:dyDescent="0.2">
      <c r="AC531" s="579"/>
      <c r="AD531" s="303"/>
      <c r="AE531" s="303"/>
      <c r="AF531" s="303"/>
      <c r="AG531" s="303"/>
    </row>
    <row r="532" spans="29:33" ht="15" x14ac:dyDescent="0.2">
      <c r="AC532" s="579"/>
      <c r="AD532" s="303"/>
      <c r="AE532" s="303"/>
      <c r="AF532" s="303"/>
      <c r="AG532" s="303"/>
    </row>
    <row r="533" spans="29:33" ht="15" x14ac:dyDescent="0.2">
      <c r="AC533" s="579"/>
      <c r="AD533" s="303"/>
      <c r="AE533" s="303"/>
      <c r="AF533" s="303"/>
      <c r="AG533" s="303"/>
    </row>
    <row r="534" spans="29:33" ht="15" x14ac:dyDescent="0.2">
      <c r="AC534" s="579"/>
      <c r="AD534" s="303"/>
      <c r="AE534" s="303"/>
      <c r="AF534" s="303"/>
      <c r="AG534" s="303"/>
    </row>
    <row r="535" spans="29:33" ht="15" x14ac:dyDescent="0.2">
      <c r="AC535" s="579"/>
      <c r="AD535" s="303"/>
      <c r="AE535" s="303"/>
      <c r="AF535" s="303"/>
      <c r="AG535" s="303"/>
    </row>
    <row r="536" spans="29:33" ht="15" x14ac:dyDescent="0.2">
      <c r="AC536" s="579"/>
      <c r="AD536" s="303"/>
      <c r="AE536" s="303"/>
      <c r="AF536" s="303"/>
      <c r="AG536" s="303"/>
    </row>
    <row r="537" spans="29:33" ht="15" x14ac:dyDescent="0.2">
      <c r="AC537" s="579"/>
      <c r="AD537" s="303"/>
      <c r="AE537" s="303"/>
      <c r="AF537" s="303"/>
      <c r="AG537" s="303"/>
    </row>
    <row r="538" spans="29:33" ht="15" x14ac:dyDescent="0.2">
      <c r="AC538" s="579"/>
      <c r="AD538" s="303"/>
      <c r="AE538" s="303"/>
      <c r="AF538" s="303"/>
      <c r="AG538" s="303"/>
    </row>
    <row r="539" spans="29:33" ht="15" x14ac:dyDescent="0.2">
      <c r="AC539" s="579"/>
      <c r="AD539" s="303"/>
      <c r="AE539" s="303"/>
      <c r="AF539" s="303"/>
      <c r="AG539" s="303"/>
    </row>
    <row r="540" spans="29:33" ht="15" x14ac:dyDescent="0.2">
      <c r="AC540" s="579"/>
      <c r="AD540" s="303"/>
      <c r="AE540" s="303"/>
      <c r="AF540" s="303"/>
      <c r="AG540" s="303"/>
    </row>
    <row r="541" spans="29:33" ht="15" x14ac:dyDescent="0.2">
      <c r="AC541" s="579"/>
      <c r="AD541" s="303"/>
      <c r="AE541" s="303"/>
      <c r="AF541" s="303"/>
      <c r="AG541" s="303"/>
    </row>
    <row r="542" spans="29:33" ht="15" x14ac:dyDescent="0.2">
      <c r="AC542" s="579"/>
      <c r="AD542" s="303"/>
      <c r="AE542" s="303"/>
      <c r="AF542" s="303"/>
      <c r="AG542" s="303"/>
    </row>
    <row r="543" spans="29:33" ht="15" x14ac:dyDescent="0.2">
      <c r="AC543" s="579"/>
      <c r="AD543" s="303"/>
      <c r="AE543" s="303"/>
      <c r="AF543" s="303"/>
      <c r="AG543" s="303"/>
    </row>
    <row r="544" spans="29:33" ht="15" x14ac:dyDescent="0.2">
      <c r="AC544" s="579"/>
      <c r="AD544" s="303"/>
      <c r="AE544" s="303"/>
      <c r="AF544" s="303"/>
      <c r="AG544" s="303"/>
    </row>
    <row r="545" spans="29:33" ht="15" x14ac:dyDescent="0.2">
      <c r="AC545" s="579"/>
      <c r="AD545" s="303"/>
      <c r="AE545" s="303"/>
      <c r="AF545" s="303"/>
      <c r="AG545" s="303"/>
    </row>
    <row r="546" spans="29:33" ht="15" x14ac:dyDescent="0.2">
      <c r="AC546" s="579"/>
      <c r="AD546" s="303"/>
      <c r="AE546" s="303"/>
      <c r="AF546" s="303"/>
      <c r="AG546" s="303"/>
    </row>
    <row r="547" spans="29:33" ht="15" x14ac:dyDescent="0.2">
      <c r="AC547" s="579"/>
      <c r="AD547" s="303"/>
      <c r="AE547" s="303"/>
      <c r="AF547" s="303"/>
      <c r="AG547" s="303"/>
    </row>
    <row r="548" spans="29:33" ht="15" x14ac:dyDescent="0.2">
      <c r="AC548" s="579"/>
      <c r="AD548" s="303"/>
      <c r="AE548" s="303"/>
      <c r="AF548" s="303"/>
      <c r="AG548" s="303"/>
    </row>
    <row r="549" spans="29:33" ht="15" x14ac:dyDescent="0.2">
      <c r="AC549" s="579"/>
      <c r="AD549" s="303"/>
      <c r="AE549" s="303"/>
      <c r="AF549" s="303"/>
      <c r="AG549" s="303"/>
    </row>
    <row r="550" spans="29:33" ht="15" x14ac:dyDescent="0.2">
      <c r="AC550" s="579"/>
      <c r="AD550" s="303"/>
      <c r="AE550" s="303"/>
      <c r="AF550" s="303"/>
      <c r="AG550" s="303"/>
    </row>
    <row r="551" spans="29:33" ht="15" x14ac:dyDescent="0.2">
      <c r="AC551" s="579"/>
      <c r="AD551" s="303"/>
      <c r="AE551" s="303"/>
      <c r="AF551" s="303"/>
      <c r="AG551" s="303"/>
    </row>
    <row r="552" spans="29:33" ht="15" x14ac:dyDescent="0.2">
      <c r="AC552" s="579"/>
      <c r="AD552" s="303"/>
      <c r="AE552" s="303"/>
      <c r="AF552" s="303"/>
      <c r="AG552" s="303"/>
    </row>
    <row r="553" spans="29:33" ht="15" x14ac:dyDescent="0.2">
      <c r="AC553" s="579"/>
      <c r="AD553" s="303"/>
      <c r="AE553" s="303"/>
      <c r="AF553" s="303"/>
      <c r="AG553" s="303"/>
    </row>
    <row r="554" spans="29:33" ht="15" x14ac:dyDescent="0.2">
      <c r="AC554" s="579"/>
      <c r="AD554" s="303"/>
      <c r="AE554" s="303"/>
      <c r="AF554" s="303"/>
      <c r="AG554" s="303"/>
    </row>
    <row r="555" spans="29:33" ht="15" x14ac:dyDescent="0.2">
      <c r="AC555" s="579"/>
      <c r="AD555" s="303"/>
      <c r="AE555" s="303"/>
      <c r="AF555" s="303"/>
      <c r="AG555" s="303"/>
    </row>
    <row r="556" spans="29:33" ht="15" x14ac:dyDescent="0.2">
      <c r="AC556" s="579"/>
      <c r="AD556" s="303"/>
      <c r="AE556" s="303"/>
      <c r="AF556" s="303"/>
      <c r="AG556" s="303"/>
    </row>
    <row r="557" spans="29:33" ht="15" x14ac:dyDescent="0.2">
      <c r="AC557" s="579"/>
      <c r="AD557" s="303"/>
      <c r="AE557" s="303"/>
      <c r="AF557" s="303"/>
      <c r="AG557" s="303"/>
    </row>
    <row r="558" spans="29:33" ht="15" x14ac:dyDescent="0.2">
      <c r="AC558" s="579"/>
      <c r="AD558" s="303"/>
      <c r="AE558" s="303"/>
      <c r="AF558" s="303"/>
      <c r="AG558" s="303"/>
    </row>
    <row r="559" spans="29:33" ht="15" x14ac:dyDescent="0.2">
      <c r="AC559" s="579"/>
      <c r="AD559" s="303"/>
      <c r="AE559" s="303"/>
      <c r="AF559" s="303"/>
      <c r="AG559" s="303"/>
    </row>
    <row r="560" spans="29:33" ht="15" x14ac:dyDescent="0.2">
      <c r="AC560" s="579"/>
      <c r="AD560" s="303"/>
      <c r="AE560" s="303"/>
      <c r="AF560" s="303"/>
      <c r="AG560" s="303"/>
    </row>
    <row r="561" spans="29:33" ht="15" x14ac:dyDescent="0.2">
      <c r="AC561" s="579"/>
      <c r="AD561" s="303"/>
      <c r="AE561" s="303"/>
      <c r="AF561" s="303"/>
      <c r="AG561" s="303"/>
    </row>
    <row r="562" spans="29:33" ht="15" x14ac:dyDescent="0.2">
      <c r="AC562" s="579"/>
      <c r="AD562" s="303"/>
      <c r="AE562" s="303"/>
      <c r="AF562" s="303"/>
      <c r="AG562" s="303"/>
    </row>
    <row r="563" spans="29:33" ht="15" x14ac:dyDescent="0.2">
      <c r="AC563" s="579"/>
      <c r="AD563" s="303"/>
      <c r="AE563" s="303"/>
      <c r="AF563" s="303"/>
      <c r="AG563" s="303"/>
    </row>
    <row r="564" spans="29:33" ht="15" x14ac:dyDescent="0.2">
      <c r="AC564" s="579"/>
      <c r="AD564" s="303"/>
      <c r="AE564" s="303"/>
      <c r="AF564" s="303"/>
      <c r="AG564" s="303"/>
    </row>
    <row r="565" spans="29:33" ht="15" x14ac:dyDescent="0.2">
      <c r="AC565" s="579"/>
      <c r="AD565" s="303"/>
      <c r="AE565" s="303"/>
      <c r="AF565" s="303"/>
      <c r="AG565" s="303"/>
    </row>
    <row r="566" spans="29:33" ht="15" x14ac:dyDescent="0.2">
      <c r="AC566" s="579"/>
      <c r="AD566" s="303"/>
      <c r="AE566" s="303"/>
      <c r="AF566" s="303"/>
      <c r="AG566" s="303"/>
    </row>
    <row r="567" spans="29:33" ht="15" x14ac:dyDescent="0.2">
      <c r="AC567" s="579"/>
      <c r="AD567" s="303"/>
      <c r="AE567" s="303"/>
      <c r="AF567" s="303"/>
      <c r="AG567" s="303"/>
    </row>
    <row r="568" spans="29:33" ht="15" x14ac:dyDescent="0.2">
      <c r="AC568" s="579"/>
      <c r="AD568" s="303"/>
      <c r="AE568" s="303"/>
      <c r="AF568" s="303"/>
      <c r="AG568" s="303"/>
    </row>
    <row r="569" spans="29:33" ht="15" x14ac:dyDescent="0.2">
      <c r="AC569" s="579"/>
      <c r="AD569" s="303"/>
      <c r="AE569" s="303"/>
      <c r="AF569" s="303"/>
      <c r="AG569" s="303"/>
    </row>
    <row r="570" spans="29:33" ht="15" x14ac:dyDescent="0.2">
      <c r="AC570" s="579"/>
      <c r="AD570" s="303"/>
      <c r="AE570" s="303"/>
      <c r="AF570" s="303"/>
      <c r="AG570" s="303"/>
    </row>
    <row r="571" spans="29:33" ht="15" x14ac:dyDescent="0.2">
      <c r="AC571" s="579"/>
      <c r="AD571" s="303"/>
      <c r="AE571" s="303"/>
      <c r="AF571" s="303"/>
      <c r="AG571" s="303"/>
    </row>
    <row r="572" spans="29:33" ht="15" x14ac:dyDescent="0.2">
      <c r="AC572" s="579"/>
      <c r="AD572" s="303"/>
      <c r="AE572" s="303"/>
      <c r="AF572" s="303"/>
      <c r="AG572" s="303"/>
    </row>
    <row r="573" spans="29:33" ht="15" x14ac:dyDescent="0.2">
      <c r="AC573" s="579"/>
      <c r="AD573" s="303"/>
      <c r="AE573" s="303"/>
      <c r="AF573" s="303"/>
      <c r="AG573" s="303"/>
    </row>
    <row r="574" spans="29:33" ht="15" x14ac:dyDescent="0.2">
      <c r="AC574" s="579"/>
      <c r="AD574" s="303"/>
      <c r="AE574" s="303"/>
      <c r="AF574" s="303"/>
      <c r="AG574" s="303"/>
    </row>
    <row r="575" spans="29:33" ht="15" x14ac:dyDescent="0.2">
      <c r="AC575" s="579"/>
      <c r="AD575" s="303"/>
      <c r="AE575" s="303"/>
      <c r="AF575" s="303"/>
      <c r="AG575" s="303"/>
    </row>
    <row r="576" spans="29:33" ht="15" x14ac:dyDescent="0.2">
      <c r="AC576" s="579"/>
      <c r="AD576" s="303"/>
      <c r="AE576" s="303"/>
      <c r="AF576" s="303"/>
      <c r="AG576" s="303"/>
    </row>
    <row r="577" spans="29:33" ht="15" x14ac:dyDescent="0.2">
      <c r="AC577" s="579"/>
      <c r="AD577" s="303"/>
      <c r="AE577" s="303"/>
      <c r="AF577" s="303"/>
      <c r="AG577" s="303"/>
    </row>
    <row r="578" spans="29:33" ht="15" x14ac:dyDescent="0.2">
      <c r="AC578" s="579"/>
      <c r="AD578" s="303"/>
      <c r="AE578" s="303"/>
      <c r="AF578" s="303"/>
      <c r="AG578" s="303"/>
    </row>
    <row r="579" spans="29:33" ht="15" x14ac:dyDescent="0.2">
      <c r="AC579" s="579"/>
      <c r="AD579" s="303"/>
      <c r="AE579" s="303"/>
      <c r="AF579" s="303"/>
      <c r="AG579" s="303"/>
    </row>
    <row r="580" spans="29:33" ht="15" x14ac:dyDescent="0.2">
      <c r="AC580" s="579"/>
      <c r="AD580" s="303"/>
      <c r="AE580" s="303"/>
      <c r="AF580" s="303"/>
      <c r="AG580" s="303"/>
    </row>
    <row r="581" spans="29:33" ht="15" x14ac:dyDescent="0.2">
      <c r="AC581" s="579"/>
      <c r="AD581" s="303"/>
      <c r="AE581" s="303"/>
      <c r="AF581" s="303"/>
      <c r="AG581" s="303"/>
    </row>
    <row r="582" spans="29:33" ht="15" x14ac:dyDescent="0.2">
      <c r="AC582" s="579"/>
      <c r="AD582" s="303"/>
      <c r="AE582" s="303"/>
      <c r="AF582" s="303"/>
      <c r="AG582" s="303"/>
    </row>
    <row r="583" spans="29:33" ht="15" x14ac:dyDescent="0.2">
      <c r="AC583" s="579"/>
      <c r="AD583" s="303"/>
      <c r="AE583" s="303"/>
      <c r="AF583" s="303"/>
      <c r="AG583" s="303"/>
    </row>
    <row r="584" spans="29:33" ht="15" x14ac:dyDescent="0.2">
      <c r="AC584" s="579"/>
      <c r="AD584" s="303"/>
      <c r="AE584" s="303"/>
      <c r="AF584" s="303"/>
      <c r="AG584" s="303"/>
    </row>
    <row r="585" spans="29:33" ht="15" x14ac:dyDescent="0.2">
      <c r="AC585" s="579"/>
      <c r="AD585" s="303"/>
      <c r="AE585" s="303"/>
      <c r="AF585" s="303"/>
      <c r="AG585" s="303"/>
    </row>
    <row r="586" spans="29:33" ht="15" x14ac:dyDescent="0.2">
      <c r="AC586" s="579"/>
      <c r="AD586" s="303"/>
      <c r="AE586" s="303"/>
      <c r="AF586" s="303"/>
      <c r="AG586" s="303"/>
    </row>
    <row r="587" spans="29:33" ht="15" x14ac:dyDescent="0.2">
      <c r="AC587" s="579"/>
      <c r="AD587" s="303"/>
      <c r="AE587" s="303"/>
      <c r="AF587" s="303"/>
      <c r="AG587" s="303"/>
    </row>
    <row r="588" spans="29:33" ht="15" x14ac:dyDescent="0.2">
      <c r="AC588" s="579"/>
      <c r="AD588" s="303"/>
      <c r="AE588" s="303"/>
      <c r="AF588" s="303"/>
      <c r="AG588" s="303"/>
    </row>
    <row r="589" spans="29:33" ht="15" x14ac:dyDescent="0.2">
      <c r="AC589" s="579"/>
      <c r="AD589" s="303"/>
      <c r="AE589" s="303"/>
      <c r="AF589" s="303"/>
      <c r="AG589" s="303"/>
    </row>
    <row r="590" spans="29:33" ht="15" x14ac:dyDescent="0.2">
      <c r="AC590" s="579"/>
      <c r="AD590" s="303"/>
      <c r="AE590" s="303"/>
      <c r="AF590" s="303"/>
      <c r="AG590" s="303"/>
    </row>
    <row r="591" spans="29:33" ht="15" x14ac:dyDescent="0.2">
      <c r="AC591" s="579"/>
      <c r="AD591" s="303"/>
      <c r="AE591" s="303"/>
      <c r="AF591" s="303"/>
      <c r="AG591" s="303"/>
    </row>
    <row r="592" spans="29:33" ht="15" x14ac:dyDescent="0.2">
      <c r="AC592" s="579"/>
      <c r="AD592" s="303"/>
      <c r="AE592" s="303"/>
      <c r="AF592" s="303"/>
      <c r="AG592" s="303"/>
    </row>
    <row r="593" spans="29:33" ht="15" x14ac:dyDescent="0.2">
      <c r="AC593" s="579"/>
      <c r="AD593" s="303"/>
      <c r="AE593" s="303"/>
      <c r="AF593" s="303"/>
      <c r="AG593" s="303"/>
    </row>
    <row r="594" spans="29:33" ht="15" x14ac:dyDescent="0.2">
      <c r="AC594" s="579"/>
      <c r="AD594" s="303"/>
      <c r="AE594" s="303"/>
      <c r="AF594" s="303"/>
      <c r="AG594" s="303"/>
    </row>
    <row r="595" spans="29:33" ht="15" x14ac:dyDescent="0.2">
      <c r="AC595" s="579"/>
      <c r="AD595" s="303"/>
      <c r="AE595" s="303"/>
      <c r="AF595" s="303"/>
      <c r="AG595" s="303"/>
    </row>
    <row r="596" spans="29:33" ht="15" x14ac:dyDescent="0.2">
      <c r="AC596" s="579"/>
      <c r="AD596" s="303"/>
      <c r="AE596" s="303"/>
      <c r="AF596" s="303"/>
      <c r="AG596" s="303"/>
    </row>
    <row r="597" spans="29:33" ht="15" x14ac:dyDescent="0.2">
      <c r="AC597" s="579"/>
      <c r="AD597" s="303"/>
      <c r="AE597" s="303"/>
      <c r="AF597" s="303"/>
      <c r="AG597" s="303"/>
    </row>
    <row r="598" spans="29:33" ht="15" x14ac:dyDescent="0.2">
      <c r="AC598" s="579"/>
      <c r="AD598" s="303"/>
      <c r="AE598" s="303"/>
      <c r="AF598" s="303"/>
      <c r="AG598" s="303"/>
    </row>
    <row r="599" spans="29:33" ht="15" x14ac:dyDescent="0.2">
      <c r="AC599" s="579"/>
      <c r="AD599" s="303"/>
      <c r="AE599" s="303"/>
      <c r="AF599" s="303"/>
      <c r="AG599" s="303"/>
    </row>
    <row r="600" spans="29:33" ht="15" x14ac:dyDescent="0.2">
      <c r="AC600" s="579"/>
      <c r="AD600" s="303"/>
      <c r="AE600" s="303"/>
      <c r="AF600" s="303"/>
      <c r="AG600" s="303"/>
    </row>
    <row r="601" spans="29:33" ht="15" x14ac:dyDescent="0.2">
      <c r="AC601" s="579"/>
      <c r="AD601" s="303"/>
      <c r="AE601" s="303"/>
      <c r="AF601" s="303"/>
      <c r="AG601" s="303"/>
    </row>
    <row r="602" spans="29:33" ht="15" x14ac:dyDescent="0.2">
      <c r="AC602" s="579"/>
      <c r="AD602" s="303"/>
      <c r="AE602" s="303"/>
      <c r="AF602" s="303"/>
      <c r="AG602" s="303"/>
    </row>
    <row r="603" spans="29:33" ht="15" x14ac:dyDescent="0.2">
      <c r="AC603" s="579"/>
      <c r="AD603" s="303"/>
      <c r="AE603" s="303"/>
      <c r="AF603" s="303"/>
      <c r="AG603" s="303"/>
    </row>
    <row r="604" spans="29:33" ht="15" x14ac:dyDescent="0.2">
      <c r="AC604" s="579"/>
      <c r="AD604" s="303"/>
      <c r="AE604" s="303"/>
      <c r="AF604" s="303"/>
      <c r="AG604" s="303"/>
    </row>
    <row r="605" spans="29:33" ht="15" x14ac:dyDescent="0.2">
      <c r="AC605" s="579"/>
      <c r="AD605" s="303"/>
      <c r="AE605" s="303"/>
      <c r="AF605" s="303"/>
      <c r="AG605" s="303"/>
    </row>
    <row r="606" spans="29:33" ht="15" x14ac:dyDescent="0.2">
      <c r="AC606" s="579"/>
      <c r="AD606" s="303"/>
      <c r="AE606" s="303"/>
      <c r="AF606" s="303"/>
      <c r="AG606" s="303"/>
    </row>
    <row r="607" spans="29:33" ht="15" x14ac:dyDescent="0.2">
      <c r="AC607" s="579"/>
      <c r="AD607" s="303"/>
      <c r="AE607" s="303"/>
      <c r="AF607" s="303"/>
      <c r="AG607" s="303"/>
    </row>
    <row r="608" spans="29:33" ht="15" x14ac:dyDescent="0.2">
      <c r="AC608" s="579"/>
      <c r="AD608" s="303"/>
      <c r="AE608" s="303"/>
      <c r="AF608" s="303"/>
      <c r="AG608" s="303"/>
    </row>
    <row r="609" spans="29:33" ht="15" x14ac:dyDescent="0.2">
      <c r="AC609" s="579"/>
      <c r="AD609" s="303"/>
      <c r="AE609" s="303"/>
      <c r="AF609" s="303"/>
      <c r="AG609" s="303"/>
    </row>
    <row r="610" spans="29:33" ht="15" x14ac:dyDescent="0.2">
      <c r="AC610" s="579"/>
      <c r="AD610" s="303"/>
      <c r="AE610" s="303"/>
      <c r="AF610" s="303"/>
      <c r="AG610" s="303"/>
    </row>
    <row r="611" spans="29:33" ht="15" x14ac:dyDescent="0.2">
      <c r="AC611" s="579"/>
      <c r="AD611" s="303"/>
      <c r="AE611" s="303"/>
      <c r="AF611" s="303"/>
      <c r="AG611" s="303"/>
    </row>
    <row r="612" spans="29:33" ht="15" x14ac:dyDescent="0.2">
      <c r="AC612" s="579"/>
      <c r="AD612" s="303"/>
      <c r="AE612" s="303"/>
      <c r="AF612" s="303"/>
      <c r="AG612" s="303"/>
    </row>
    <row r="613" spans="29:33" ht="15" x14ac:dyDescent="0.2">
      <c r="AC613" s="579"/>
      <c r="AD613" s="303"/>
      <c r="AE613" s="303"/>
      <c r="AF613" s="303"/>
      <c r="AG613" s="303"/>
    </row>
    <row r="614" spans="29:33" ht="15" x14ac:dyDescent="0.2">
      <c r="AC614" s="579"/>
      <c r="AD614" s="303"/>
      <c r="AE614" s="303"/>
      <c r="AF614" s="303"/>
      <c r="AG614" s="303"/>
    </row>
    <row r="615" spans="29:33" ht="15" x14ac:dyDescent="0.2">
      <c r="AC615" s="579"/>
      <c r="AD615" s="303"/>
      <c r="AE615" s="303"/>
      <c r="AF615" s="303"/>
      <c r="AG615" s="303"/>
    </row>
    <row r="616" spans="29:33" ht="15" x14ac:dyDescent="0.2">
      <c r="AC616" s="579"/>
      <c r="AD616" s="303"/>
      <c r="AE616" s="303"/>
      <c r="AF616" s="303"/>
      <c r="AG616" s="303"/>
    </row>
    <row r="617" spans="29:33" ht="15" x14ac:dyDescent="0.2">
      <c r="AC617" s="579"/>
      <c r="AD617" s="303"/>
      <c r="AE617" s="303"/>
      <c r="AF617" s="303"/>
      <c r="AG617" s="303"/>
    </row>
    <row r="618" spans="29:33" ht="15" x14ac:dyDescent="0.2">
      <c r="AC618" s="579"/>
      <c r="AD618" s="303"/>
      <c r="AE618" s="303"/>
      <c r="AF618" s="303"/>
      <c r="AG618" s="303"/>
    </row>
    <row r="619" spans="29:33" ht="15" x14ac:dyDescent="0.2">
      <c r="AC619" s="579"/>
      <c r="AD619" s="303"/>
      <c r="AE619" s="303"/>
      <c r="AF619" s="303"/>
      <c r="AG619" s="303"/>
    </row>
    <row r="620" spans="29:33" ht="15" x14ac:dyDescent="0.2">
      <c r="AC620" s="579"/>
      <c r="AD620" s="303"/>
      <c r="AE620" s="303"/>
      <c r="AF620" s="303"/>
      <c r="AG620" s="303"/>
    </row>
    <row r="621" spans="29:33" ht="15" x14ac:dyDescent="0.2">
      <c r="AC621" s="579"/>
      <c r="AD621" s="303"/>
      <c r="AE621" s="303"/>
      <c r="AF621" s="303"/>
      <c r="AG621" s="303"/>
    </row>
    <row r="622" spans="29:33" ht="15" x14ac:dyDescent="0.2">
      <c r="AC622" s="579"/>
      <c r="AD622" s="303"/>
      <c r="AE622" s="303"/>
      <c r="AF622" s="303"/>
      <c r="AG622" s="303"/>
    </row>
    <row r="623" spans="29:33" ht="15" x14ac:dyDescent="0.2">
      <c r="AC623" s="579"/>
      <c r="AD623" s="303"/>
      <c r="AE623" s="303"/>
      <c r="AF623" s="303"/>
      <c r="AG623" s="303"/>
    </row>
    <row r="624" spans="29:33" ht="15" x14ac:dyDescent="0.2">
      <c r="AC624" s="579"/>
      <c r="AD624" s="303"/>
      <c r="AE624" s="303"/>
      <c r="AF624" s="303"/>
      <c r="AG624" s="303"/>
    </row>
    <row r="625" spans="29:33" ht="15" x14ac:dyDescent="0.2">
      <c r="AC625" s="579"/>
      <c r="AD625" s="303"/>
      <c r="AE625" s="303"/>
      <c r="AF625" s="303"/>
      <c r="AG625" s="303"/>
    </row>
    <row r="626" spans="29:33" ht="15" x14ac:dyDescent="0.2">
      <c r="AC626" s="579"/>
      <c r="AD626" s="303"/>
      <c r="AE626" s="303"/>
      <c r="AF626" s="303"/>
      <c r="AG626" s="303"/>
    </row>
    <row r="627" spans="29:33" ht="15" x14ac:dyDescent="0.2">
      <c r="AC627" s="579"/>
      <c r="AD627" s="303"/>
      <c r="AE627" s="303"/>
      <c r="AF627" s="303"/>
      <c r="AG627" s="303"/>
    </row>
    <row r="628" spans="29:33" ht="15" x14ac:dyDescent="0.2">
      <c r="AC628" s="579"/>
      <c r="AD628" s="303"/>
      <c r="AE628" s="303"/>
      <c r="AF628" s="303"/>
      <c r="AG628" s="303"/>
    </row>
    <row r="629" spans="29:33" ht="15" x14ac:dyDescent="0.2">
      <c r="AC629" s="579"/>
      <c r="AD629" s="303"/>
      <c r="AE629" s="303"/>
      <c r="AF629" s="303"/>
      <c r="AG629" s="303"/>
    </row>
    <row r="630" spans="29:33" ht="15" x14ac:dyDescent="0.2">
      <c r="AC630" s="579"/>
      <c r="AD630" s="303"/>
      <c r="AE630" s="303"/>
      <c r="AF630" s="303"/>
      <c r="AG630" s="303"/>
    </row>
    <row r="631" spans="29:33" ht="15" x14ac:dyDescent="0.2">
      <c r="AC631" s="579"/>
      <c r="AD631" s="303"/>
      <c r="AE631" s="303"/>
      <c r="AF631" s="303"/>
      <c r="AG631" s="303"/>
    </row>
    <row r="632" spans="29:33" ht="15" x14ac:dyDescent="0.2">
      <c r="AC632" s="579"/>
      <c r="AD632" s="303"/>
      <c r="AE632" s="303"/>
      <c r="AF632" s="303"/>
      <c r="AG632" s="303"/>
    </row>
    <row r="633" spans="29:33" ht="15" x14ac:dyDescent="0.2">
      <c r="AC633" s="579"/>
      <c r="AD633" s="303"/>
      <c r="AE633" s="303"/>
      <c r="AF633" s="303"/>
      <c r="AG633" s="303"/>
    </row>
    <row r="634" spans="29:33" ht="15" x14ac:dyDescent="0.2">
      <c r="AC634" s="579"/>
      <c r="AD634" s="303"/>
      <c r="AE634" s="303"/>
      <c r="AF634" s="303"/>
      <c r="AG634" s="303"/>
    </row>
    <row r="635" spans="29:33" ht="15" x14ac:dyDescent="0.2">
      <c r="AC635" s="579"/>
      <c r="AD635" s="303"/>
      <c r="AE635" s="303"/>
      <c r="AF635" s="303"/>
      <c r="AG635" s="303"/>
    </row>
    <row r="636" spans="29:33" ht="15" x14ac:dyDescent="0.2">
      <c r="AC636" s="579"/>
      <c r="AD636" s="303"/>
      <c r="AE636" s="303"/>
      <c r="AF636" s="303"/>
      <c r="AG636" s="303"/>
    </row>
    <row r="637" spans="29:33" ht="15" x14ac:dyDescent="0.2">
      <c r="AC637" s="579"/>
      <c r="AD637" s="303"/>
      <c r="AE637" s="303"/>
      <c r="AF637" s="303"/>
      <c r="AG637" s="303"/>
    </row>
    <row r="638" spans="29:33" ht="15" x14ac:dyDescent="0.2">
      <c r="AC638" s="579"/>
      <c r="AD638" s="303"/>
      <c r="AE638" s="303"/>
      <c r="AF638" s="303"/>
      <c r="AG638" s="303"/>
    </row>
    <row r="639" spans="29:33" ht="15" x14ac:dyDescent="0.2">
      <c r="AC639" s="579"/>
      <c r="AD639" s="303"/>
      <c r="AE639" s="303"/>
      <c r="AF639" s="303"/>
      <c r="AG639" s="303"/>
    </row>
    <row r="640" spans="29:33" ht="15" x14ac:dyDescent="0.2">
      <c r="AC640" s="579"/>
      <c r="AD640" s="303"/>
      <c r="AE640" s="303"/>
      <c r="AF640" s="303"/>
      <c r="AG640" s="303"/>
    </row>
    <row r="641" spans="29:33" ht="15" x14ac:dyDescent="0.2">
      <c r="AC641" s="579"/>
      <c r="AD641" s="303"/>
      <c r="AE641" s="303"/>
      <c r="AF641" s="303"/>
      <c r="AG641" s="303"/>
    </row>
    <row r="642" spans="29:33" ht="15" x14ac:dyDescent="0.2">
      <c r="AC642" s="579"/>
      <c r="AD642" s="303"/>
      <c r="AE642" s="303"/>
      <c r="AF642" s="303"/>
      <c r="AG642" s="303"/>
    </row>
    <row r="643" spans="29:33" ht="15" x14ac:dyDescent="0.2">
      <c r="AC643" s="579"/>
      <c r="AD643" s="303"/>
      <c r="AE643" s="303"/>
      <c r="AF643" s="303"/>
      <c r="AG643" s="303"/>
    </row>
    <row r="644" spans="29:33" ht="15" x14ac:dyDescent="0.2">
      <c r="AC644" s="579"/>
      <c r="AD644" s="303"/>
      <c r="AE644" s="303"/>
      <c r="AF644" s="303"/>
      <c r="AG644" s="303"/>
    </row>
    <row r="645" spans="29:33" ht="15" x14ac:dyDescent="0.2">
      <c r="AC645" s="579"/>
      <c r="AD645" s="303"/>
      <c r="AE645" s="303"/>
      <c r="AF645" s="303"/>
      <c r="AG645" s="303"/>
    </row>
    <row r="646" spans="29:33" ht="15" x14ac:dyDescent="0.2">
      <c r="AC646" s="579"/>
      <c r="AD646" s="303"/>
      <c r="AE646" s="303"/>
      <c r="AF646" s="303"/>
      <c r="AG646" s="303"/>
    </row>
    <row r="647" spans="29:33" ht="15" x14ac:dyDescent="0.2">
      <c r="AC647" s="579"/>
      <c r="AD647" s="303"/>
      <c r="AE647" s="303"/>
      <c r="AF647" s="303"/>
      <c r="AG647" s="303"/>
    </row>
    <row r="648" spans="29:33" ht="15" x14ac:dyDescent="0.2">
      <c r="AC648" s="579"/>
      <c r="AD648" s="303"/>
      <c r="AE648" s="303"/>
      <c r="AF648" s="303"/>
      <c r="AG648" s="303"/>
    </row>
    <row r="649" spans="29:33" ht="15" x14ac:dyDescent="0.2">
      <c r="AC649" s="579"/>
      <c r="AD649" s="303"/>
      <c r="AE649" s="303"/>
      <c r="AF649" s="303"/>
      <c r="AG649" s="303"/>
    </row>
    <row r="650" spans="29:33" ht="15" x14ac:dyDescent="0.2">
      <c r="AC650" s="579"/>
      <c r="AD650" s="303"/>
      <c r="AE650" s="303"/>
      <c r="AF650" s="303"/>
      <c r="AG650" s="303"/>
    </row>
    <row r="651" spans="29:33" ht="15" x14ac:dyDescent="0.2">
      <c r="AC651" s="579"/>
      <c r="AD651" s="303"/>
      <c r="AE651" s="303"/>
      <c r="AF651" s="303"/>
      <c r="AG651" s="303"/>
    </row>
    <row r="652" spans="29:33" ht="15" x14ac:dyDescent="0.2">
      <c r="AC652" s="579"/>
      <c r="AD652" s="303"/>
      <c r="AE652" s="303"/>
      <c r="AF652" s="303"/>
      <c r="AG652" s="303"/>
    </row>
    <row r="653" spans="29:33" ht="15" x14ac:dyDescent="0.2">
      <c r="AC653" s="579"/>
      <c r="AD653" s="303"/>
      <c r="AE653" s="303"/>
      <c r="AF653" s="303"/>
      <c r="AG653" s="303"/>
    </row>
    <row r="654" spans="29:33" ht="15" x14ac:dyDescent="0.2">
      <c r="AC654" s="579"/>
      <c r="AD654" s="303"/>
      <c r="AE654" s="303"/>
      <c r="AF654" s="303"/>
      <c r="AG654" s="303"/>
    </row>
    <row r="655" spans="29:33" ht="15" x14ac:dyDescent="0.2">
      <c r="AC655" s="579"/>
      <c r="AD655" s="303"/>
      <c r="AE655" s="303"/>
      <c r="AF655" s="303"/>
      <c r="AG655" s="303"/>
    </row>
    <row r="656" spans="29:33" ht="15" x14ac:dyDescent="0.2">
      <c r="AC656" s="579"/>
      <c r="AD656" s="303"/>
      <c r="AE656" s="303"/>
      <c r="AF656" s="303"/>
      <c r="AG656" s="303"/>
    </row>
    <row r="657" spans="29:33" ht="15" x14ac:dyDescent="0.2">
      <c r="AC657" s="579"/>
      <c r="AD657" s="303"/>
      <c r="AE657" s="303"/>
      <c r="AF657" s="303"/>
      <c r="AG657" s="303"/>
    </row>
    <row r="658" spans="29:33" ht="15" x14ac:dyDescent="0.2">
      <c r="AC658" s="579"/>
      <c r="AD658" s="303"/>
      <c r="AE658" s="303"/>
      <c r="AF658" s="303"/>
      <c r="AG658" s="303"/>
    </row>
    <row r="659" spans="29:33" ht="15" x14ac:dyDescent="0.2">
      <c r="AC659" s="579"/>
      <c r="AD659" s="303"/>
      <c r="AE659" s="303"/>
      <c r="AF659" s="303"/>
      <c r="AG659" s="303"/>
    </row>
    <row r="660" spans="29:33" ht="15" x14ac:dyDescent="0.2">
      <c r="AC660" s="579"/>
      <c r="AD660" s="303"/>
      <c r="AE660" s="303"/>
      <c r="AF660" s="303"/>
      <c r="AG660" s="303"/>
    </row>
    <row r="661" spans="29:33" ht="15" x14ac:dyDescent="0.2">
      <c r="AC661" s="579"/>
      <c r="AD661" s="303"/>
      <c r="AE661" s="303"/>
      <c r="AF661" s="303"/>
      <c r="AG661" s="303"/>
    </row>
    <row r="662" spans="29:33" ht="15" x14ac:dyDescent="0.2">
      <c r="AC662" s="579"/>
      <c r="AD662" s="303"/>
      <c r="AE662" s="303"/>
      <c r="AF662" s="303"/>
      <c r="AG662" s="303"/>
    </row>
    <row r="663" spans="29:33" ht="15" x14ac:dyDescent="0.2">
      <c r="AC663" s="579"/>
      <c r="AD663" s="303"/>
      <c r="AE663" s="303"/>
      <c r="AF663" s="303"/>
      <c r="AG663" s="303"/>
    </row>
    <row r="664" spans="29:33" ht="15" x14ac:dyDescent="0.2">
      <c r="AC664" s="579"/>
      <c r="AD664" s="303"/>
      <c r="AE664" s="303"/>
      <c r="AF664" s="303"/>
      <c r="AG664" s="303"/>
    </row>
    <row r="665" spans="29:33" ht="15" x14ac:dyDescent="0.2">
      <c r="AC665" s="579"/>
      <c r="AD665" s="303"/>
      <c r="AE665" s="303"/>
      <c r="AF665" s="303"/>
      <c r="AG665" s="303"/>
    </row>
    <row r="666" spans="29:33" ht="15" x14ac:dyDescent="0.2">
      <c r="AC666" s="579"/>
      <c r="AD666" s="303"/>
      <c r="AE666" s="303"/>
      <c r="AF666" s="303"/>
      <c r="AG666" s="303"/>
    </row>
    <row r="667" spans="29:33" ht="15" x14ac:dyDescent="0.2">
      <c r="AC667" s="579"/>
      <c r="AD667" s="303"/>
      <c r="AE667" s="303"/>
      <c r="AF667" s="303"/>
      <c r="AG667" s="303"/>
    </row>
    <row r="668" spans="29:33" ht="15" x14ac:dyDescent="0.2">
      <c r="AC668" s="579"/>
      <c r="AD668" s="303"/>
      <c r="AE668" s="303"/>
      <c r="AF668" s="303"/>
      <c r="AG668" s="303"/>
    </row>
    <row r="669" spans="29:33" ht="15" x14ac:dyDescent="0.2">
      <c r="AC669" s="579"/>
      <c r="AD669" s="303"/>
      <c r="AE669" s="303"/>
      <c r="AF669" s="303"/>
      <c r="AG669" s="303"/>
    </row>
    <row r="670" spans="29:33" ht="15" x14ac:dyDescent="0.2">
      <c r="AC670" s="579"/>
      <c r="AD670" s="303"/>
      <c r="AE670" s="303"/>
      <c r="AF670" s="303"/>
      <c r="AG670" s="303"/>
    </row>
    <row r="671" spans="29:33" ht="15" x14ac:dyDescent="0.2">
      <c r="AC671" s="579"/>
      <c r="AD671" s="303"/>
      <c r="AE671" s="303"/>
      <c r="AF671" s="303"/>
      <c r="AG671" s="303"/>
    </row>
    <row r="672" spans="29:33" ht="15" x14ac:dyDescent="0.2">
      <c r="AC672" s="579"/>
      <c r="AD672" s="303"/>
      <c r="AE672" s="303"/>
      <c r="AF672" s="303"/>
      <c r="AG672" s="303"/>
    </row>
    <row r="673" spans="29:33" ht="15" x14ac:dyDescent="0.2">
      <c r="AC673" s="579"/>
      <c r="AD673" s="303"/>
      <c r="AE673" s="303"/>
      <c r="AF673" s="303"/>
      <c r="AG673" s="303"/>
    </row>
    <row r="674" spans="29:33" ht="15" x14ac:dyDescent="0.2">
      <c r="AC674" s="579"/>
      <c r="AD674" s="303"/>
      <c r="AE674" s="303"/>
      <c r="AF674" s="303"/>
      <c r="AG674" s="303"/>
    </row>
    <row r="675" spans="29:33" ht="15" x14ac:dyDescent="0.2">
      <c r="AC675" s="579"/>
      <c r="AD675" s="303"/>
      <c r="AE675" s="303"/>
      <c r="AF675" s="303"/>
      <c r="AG675" s="303"/>
    </row>
    <row r="676" spans="29:33" ht="15" x14ac:dyDescent="0.2">
      <c r="AC676" s="579"/>
      <c r="AD676" s="303"/>
      <c r="AE676" s="303"/>
      <c r="AF676" s="303"/>
      <c r="AG676" s="303"/>
    </row>
    <row r="677" spans="29:33" ht="15" x14ac:dyDescent="0.2">
      <c r="AC677" s="579"/>
      <c r="AD677" s="303"/>
      <c r="AE677" s="303"/>
      <c r="AF677" s="303"/>
      <c r="AG677" s="303"/>
    </row>
    <row r="678" spans="29:33" ht="15" x14ac:dyDescent="0.2">
      <c r="AC678" s="579"/>
      <c r="AD678" s="303"/>
      <c r="AE678" s="303"/>
      <c r="AF678" s="303"/>
      <c r="AG678" s="303"/>
    </row>
    <row r="679" spans="29:33" ht="15" x14ac:dyDescent="0.2">
      <c r="AC679" s="579"/>
      <c r="AD679" s="303"/>
      <c r="AE679" s="303"/>
      <c r="AF679" s="303"/>
      <c r="AG679" s="303"/>
    </row>
    <row r="680" spans="29:33" ht="15" x14ac:dyDescent="0.2">
      <c r="AC680" s="579"/>
      <c r="AD680" s="303"/>
      <c r="AE680" s="303"/>
      <c r="AF680" s="303"/>
      <c r="AG680" s="303"/>
    </row>
    <row r="681" spans="29:33" ht="15" x14ac:dyDescent="0.2">
      <c r="AC681" s="579"/>
      <c r="AD681" s="303"/>
      <c r="AE681" s="303"/>
      <c r="AF681" s="303"/>
      <c r="AG681" s="303"/>
    </row>
    <row r="682" spans="29:33" ht="15" x14ac:dyDescent="0.2">
      <c r="AC682" s="579"/>
      <c r="AD682" s="303"/>
      <c r="AE682" s="303"/>
      <c r="AF682" s="303"/>
      <c r="AG682" s="303"/>
    </row>
    <row r="683" spans="29:33" ht="15" x14ac:dyDescent="0.2">
      <c r="AC683" s="579"/>
      <c r="AD683" s="303"/>
      <c r="AE683" s="303"/>
      <c r="AF683" s="303"/>
      <c r="AG683" s="303"/>
    </row>
    <row r="684" spans="29:33" ht="15" x14ac:dyDescent="0.2">
      <c r="AC684" s="579"/>
      <c r="AD684" s="303"/>
      <c r="AE684" s="303"/>
      <c r="AF684" s="303"/>
      <c r="AG684" s="303"/>
    </row>
    <row r="685" spans="29:33" ht="15" x14ac:dyDescent="0.2">
      <c r="AC685" s="579"/>
      <c r="AD685" s="303"/>
      <c r="AE685" s="303"/>
      <c r="AF685" s="303"/>
      <c r="AG685" s="303"/>
    </row>
    <row r="686" spans="29:33" ht="15" x14ac:dyDescent="0.2">
      <c r="AC686" s="579"/>
      <c r="AD686" s="303"/>
      <c r="AE686" s="303"/>
      <c r="AF686" s="303"/>
      <c r="AG686" s="303"/>
    </row>
    <row r="687" spans="29:33" ht="15" x14ac:dyDescent="0.2">
      <c r="AC687" s="579"/>
      <c r="AD687" s="303"/>
      <c r="AE687" s="303"/>
      <c r="AF687" s="303"/>
      <c r="AG687" s="303"/>
    </row>
    <row r="688" spans="29:33" ht="15" x14ac:dyDescent="0.2">
      <c r="AC688" s="579"/>
      <c r="AD688" s="303"/>
      <c r="AE688" s="303"/>
      <c r="AF688" s="303"/>
      <c r="AG688" s="303"/>
    </row>
    <row r="689" spans="29:33" ht="15" x14ac:dyDescent="0.2">
      <c r="AC689" s="579"/>
      <c r="AD689" s="303"/>
      <c r="AE689" s="303"/>
      <c r="AF689" s="303"/>
      <c r="AG689" s="303"/>
    </row>
    <row r="690" spans="29:33" ht="15" x14ac:dyDescent="0.2">
      <c r="AC690" s="579"/>
      <c r="AD690" s="303"/>
      <c r="AE690" s="303"/>
      <c r="AF690" s="303"/>
      <c r="AG690" s="303"/>
    </row>
    <row r="691" spans="29:33" ht="15" x14ac:dyDescent="0.2">
      <c r="AC691" s="579"/>
      <c r="AD691" s="303"/>
      <c r="AE691" s="303"/>
      <c r="AF691" s="303"/>
      <c r="AG691" s="303"/>
    </row>
    <row r="692" spans="29:33" ht="15" x14ac:dyDescent="0.2">
      <c r="AC692" s="579"/>
      <c r="AD692" s="303"/>
      <c r="AE692" s="303"/>
      <c r="AF692" s="303"/>
      <c r="AG692" s="303"/>
    </row>
    <row r="693" spans="29:33" ht="15" x14ac:dyDescent="0.2">
      <c r="AC693" s="579"/>
      <c r="AD693" s="303"/>
      <c r="AE693" s="303"/>
      <c r="AF693" s="303"/>
      <c r="AG693" s="303"/>
    </row>
    <row r="694" spans="29:33" ht="15" x14ac:dyDescent="0.2">
      <c r="AC694" s="579"/>
      <c r="AD694" s="303"/>
      <c r="AE694" s="303"/>
      <c r="AF694" s="303"/>
      <c r="AG694" s="303"/>
    </row>
    <row r="695" spans="29:33" ht="15" x14ac:dyDescent="0.2">
      <c r="AC695" s="579"/>
      <c r="AD695" s="303"/>
      <c r="AE695" s="303"/>
      <c r="AF695" s="303"/>
      <c r="AG695" s="303"/>
    </row>
    <row r="696" spans="29:33" ht="15" x14ac:dyDescent="0.2">
      <c r="AC696" s="579"/>
      <c r="AD696" s="303"/>
      <c r="AE696" s="303"/>
      <c r="AF696" s="303"/>
      <c r="AG696" s="303"/>
    </row>
    <row r="697" spans="29:33" ht="15" x14ac:dyDescent="0.2">
      <c r="AC697" s="579"/>
      <c r="AD697" s="303"/>
      <c r="AE697" s="303"/>
      <c r="AF697" s="303"/>
      <c r="AG697" s="303"/>
    </row>
    <row r="698" spans="29:33" ht="15" x14ac:dyDescent="0.2">
      <c r="AC698" s="579"/>
      <c r="AD698" s="303"/>
      <c r="AE698" s="303"/>
      <c r="AF698" s="303"/>
      <c r="AG698" s="303"/>
    </row>
    <row r="699" spans="29:33" ht="15" x14ac:dyDescent="0.2">
      <c r="AC699" s="579"/>
      <c r="AD699" s="303"/>
      <c r="AE699" s="303"/>
      <c r="AF699" s="303"/>
      <c r="AG699" s="303"/>
    </row>
    <row r="700" spans="29:33" ht="15" x14ac:dyDescent="0.2">
      <c r="AC700" s="579"/>
      <c r="AD700" s="303"/>
      <c r="AE700" s="303"/>
      <c r="AF700" s="303"/>
      <c r="AG700" s="303"/>
    </row>
    <row r="701" spans="29:33" ht="15" x14ac:dyDescent="0.2">
      <c r="AC701" s="579"/>
      <c r="AD701" s="303"/>
      <c r="AE701" s="303"/>
      <c r="AF701" s="303"/>
      <c r="AG701" s="303"/>
    </row>
    <row r="702" spans="29:33" ht="15" x14ac:dyDescent="0.2">
      <c r="AC702" s="579"/>
      <c r="AD702" s="303"/>
      <c r="AE702" s="303"/>
      <c r="AF702" s="303"/>
      <c r="AG702" s="303"/>
    </row>
    <row r="703" spans="29:33" ht="15" x14ac:dyDescent="0.2">
      <c r="AC703" s="579"/>
      <c r="AD703" s="303"/>
      <c r="AE703" s="303"/>
      <c r="AF703" s="303"/>
      <c r="AG703" s="303"/>
    </row>
    <row r="704" spans="29:33" ht="15" x14ac:dyDescent="0.2">
      <c r="AC704" s="579"/>
      <c r="AD704" s="303"/>
      <c r="AE704" s="303"/>
      <c r="AF704" s="303"/>
      <c r="AG704" s="303"/>
    </row>
    <row r="705" spans="29:33" ht="15" x14ac:dyDescent="0.2">
      <c r="AC705" s="579"/>
      <c r="AD705" s="303"/>
      <c r="AE705" s="303"/>
      <c r="AF705" s="303"/>
      <c r="AG705" s="303"/>
    </row>
    <row r="706" spans="29:33" ht="15" x14ac:dyDescent="0.2">
      <c r="AC706" s="579"/>
      <c r="AD706" s="303"/>
      <c r="AE706" s="303"/>
      <c r="AF706" s="303"/>
      <c r="AG706" s="303"/>
    </row>
    <row r="707" spans="29:33" ht="15" x14ac:dyDescent="0.2">
      <c r="AC707" s="579"/>
      <c r="AD707" s="303"/>
      <c r="AE707" s="303"/>
      <c r="AF707" s="303"/>
      <c r="AG707" s="303"/>
    </row>
    <row r="708" spans="29:33" ht="15" x14ac:dyDescent="0.2">
      <c r="AC708" s="579"/>
      <c r="AD708" s="303"/>
      <c r="AE708" s="303"/>
      <c r="AF708" s="303"/>
      <c r="AG708" s="303"/>
    </row>
    <row r="709" spans="29:33" ht="15" x14ac:dyDescent="0.2">
      <c r="AC709" s="579"/>
      <c r="AD709" s="303"/>
      <c r="AE709" s="303"/>
      <c r="AF709" s="303"/>
      <c r="AG709" s="303"/>
    </row>
    <row r="710" spans="29:33" ht="15" x14ac:dyDescent="0.2">
      <c r="AC710" s="579"/>
      <c r="AD710" s="303"/>
      <c r="AE710" s="303"/>
      <c r="AF710" s="303"/>
      <c r="AG710" s="303"/>
    </row>
    <row r="711" spans="29:33" ht="15" x14ac:dyDescent="0.2">
      <c r="AC711" s="579"/>
      <c r="AD711" s="303"/>
      <c r="AE711" s="303"/>
      <c r="AF711" s="303"/>
      <c r="AG711" s="303"/>
    </row>
    <row r="712" spans="29:33" ht="15" x14ac:dyDescent="0.2">
      <c r="AC712" s="579"/>
      <c r="AD712" s="303"/>
      <c r="AE712" s="303"/>
      <c r="AF712" s="303"/>
      <c r="AG712" s="303"/>
    </row>
    <row r="713" spans="29:33" ht="15" x14ac:dyDescent="0.2">
      <c r="AC713" s="579"/>
      <c r="AD713" s="303"/>
      <c r="AE713" s="303"/>
      <c r="AF713" s="303"/>
      <c r="AG713" s="303"/>
    </row>
    <row r="714" spans="29:33" ht="15" x14ac:dyDescent="0.2">
      <c r="AC714" s="579"/>
      <c r="AD714" s="303"/>
      <c r="AE714" s="303"/>
      <c r="AF714" s="303"/>
      <c r="AG714" s="303"/>
    </row>
    <row r="715" spans="29:33" ht="15" x14ac:dyDescent="0.2">
      <c r="AC715" s="579"/>
      <c r="AD715" s="303"/>
      <c r="AE715" s="303"/>
      <c r="AF715" s="303"/>
      <c r="AG715" s="303"/>
    </row>
    <row r="716" spans="29:33" ht="15" x14ac:dyDescent="0.2">
      <c r="AC716" s="579"/>
      <c r="AD716" s="303"/>
      <c r="AE716" s="303"/>
      <c r="AF716" s="303"/>
      <c r="AG716" s="303"/>
    </row>
    <row r="717" spans="29:33" ht="15" x14ac:dyDescent="0.2">
      <c r="AC717" s="579"/>
      <c r="AD717" s="303"/>
      <c r="AE717" s="303"/>
      <c r="AF717" s="303"/>
      <c r="AG717" s="303"/>
    </row>
    <row r="718" spans="29:33" ht="15" x14ac:dyDescent="0.2">
      <c r="AC718" s="579"/>
      <c r="AD718" s="303"/>
      <c r="AE718" s="303"/>
      <c r="AF718" s="303"/>
      <c r="AG718" s="303"/>
    </row>
    <row r="719" spans="29:33" ht="15" x14ac:dyDescent="0.2">
      <c r="AC719" s="579"/>
      <c r="AD719" s="303"/>
      <c r="AE719" s="303"/>
      <c r="AF719" s="303"/>
      <c r="AG719" s="303"/>
    </row>
    <row r="720" spans="29:33" ht="15" x14ac:dyDescent="0.2">
      <c r="AC720" s="579"/>
      <c r="AD720" s="303"/>
      <c r="AE720" s="303"/>
      <c r="AF720" s="303"/>
      <c r="AG720" s="303"/>
    </row>
    <row r="721" spans="29:33" ht="15" x14ac:dyDescent="0.2">
      <c r="AC721" s="579"/>
      <c r="AD721" s="303"/>
      <c r="AE721" s="303"/>
      <c r="AF721" s="303"/>
      <c r="AG721" s="303"/>
    </row>
    <row r="722" spans="29:33" ht="15" x14ac:dyDescent="0.2">
      <c r="AC722" s="579"/>
      <c r="AD722" s="303"/>
      <c r="AE722" s="303"/>
      <c r="AF722" s="303"/>
      <c r="AG722" s="303"/>
    </row>
    <row r="723" spans="29:33" ht="15" x14ac:dyDescent="0.2">
      <c r="AC723" s="579"/>
      <c r="AD723" s="303"/>
      <c r="AE723" s="303"/>
      <c r="AF723" s="303"/>
      <c r="AG723" s="303"/>
    </row>
    <row r="724" spans="29:33" ht="15" x14ac:dyDescent="0.2">
      <c r="AC724" s="579"/>
      <c r="AD724" s="303"/>
      <c r="AE724" s="303"/>
      <c r="AF724" s="303"/>
      <c r="AG724" s="303"/>
    </row>
    <row r="725" spans="29:33" ht="15" x14ac:dyDescent="0.2">
      <c r="AC725" s="579"/>
      <c r="AD725" s="303"/>
      <c r="AE725" s="303"/>
      <c r="AF725" s="303"/>
      <c r="AG725" s="303"/>
    </row>
    <row r="726" spans="29:33" ht="15" x14ac:dyDescent="0.2">
      <c r="AC726" s="579"/>
      <c r="AD726" s="303"/>
      <c r="AE726" s="303"/>
      <c r="AF726" s="303"/>
      <c r="AG726" s="303"/>
    </row>
    <row r="727" spans="29:33" ht="15" x14ac:dyDescent="0.2">
      <c r="AC727" s="579"/>
      <c r="AD727" s="303"/>
      <c r="AE727" s="303"/>
      <c r="AF727" s="303"/>
      <c r="AG727" s="303"/>
    </row>
    <row r="728" spans="29:33" ht="15" x14ac:dyDescent="0.2">
      <c r="AC728" s="579"/>
      <c r="AD728" s="303"/>
      <c r="AE728" s="303"/>
      <c r="AF728" s="303"/>
      <c r="AG728" s="303"/>
    </row>
    <row r="729" spans="29:33" ht="15" x14ac:dyDescent="0.2">
      <c r="AC729" s="579"/>
      <c r="AD729" s="303"/>
      <c r="AE729" s="303"/>
      <c r="AF729" s="303"/>
      <c r="AG729" s="303"/>
    </row>
    <row r="730" spans="29:33" ht="15" x14ac:dyDescent="0.2">
      <c r="AC730" s="579"/>
      <c r="AD730" s="303"/>
      <c r="AE730" s="303"/>
      <c r="AF730" s="303"/>
      <c r="AG730" s="303"/>
    </row>
    <row r="731" spans="29:33" ht="15" x14ac:dyDescent="0.2">
      <c r="AC731" s="579"/>
      <c r="AD731" s="303"/>
      <c r="AE731" s="303"/>
      <c r="AF731" s="303"/>
      <c r="AG731" s="303"/>
    </row>
    <row r="732" spans="29:33" ht="15" x14ac:dyDescent="0.2">
      <c r="AC732" s="579"/>
      <c r="AD732" s="303"/>
      <c r="AE732" s="303"/>
      <c r="AF732" s="303"/>
      <c r="AG732" s="303"/>
    </row>
    <row r="733" spans="29:33" ht="15" x14ac:dyDescent="0.2">
      <c r="AC733" s="579"/>
      <c r="AD733" s="303"/>
      <c r="AE733" s="303"/>
      <c r="AF733" s="303"/>
      <c r="AG733" s="303"/>
    </row>
    <row r="734" spans="29:33" ht="15" x14ac:dyDescent="0.2">
      <c r="AC734" s="579"/>
      <c r="AD734" s="303"/>
      <c r="AE734" s="303"/>
      <c r="AF734" s="303"/>
      <c r="AG734" s="303"/>
    </row>
    <row r="735" spans="29:33" ht="15" x14ac:dyDescent="0.2">
      <c r="AC735" s="579"/>
      <c r="AD735" s="303"/>
      <c r="AE735" s="303"/>
      <c r="AF735" s="303"/>
      <c r="AG735" s="303"/>
    </row>
    <row r="736" spans="29:33" ht="15" x14ac:dyDescent="0.2">
      <c r="AC736" s="579"/>
      <c r="AD736" s="303"/>
      <c r="AE736" s="303"/>
      <c r="AF736" s="303"/>
      <c r="AG736" s="303"/>
    </row>
    <row r="737" spans="29:33" ht="15" x14ac:dyDescent="0.2">
      <c r="AC737" s="579"/>
      <c r="AD737" s="303"/>
      <c r="AE737" s="303"/>
      <c r="AF737" s="303"/>
      <c r="AG737" s="303"/>
    </row>
    <row r="738" spans="29:33" ht="15" x14ac:dyDescent="0.2">
      <c r="AC738" s="579"/>
      <c r="AD738" s="303"/>
      <c r="AE738" s="303"/>
      <c r="AF738" s="303"/>
      <c r="AG738" s="303"/>
    </row>
    <row r="739" spans="29:33" ht="15" x14ac:dyDescent="0.2">
      <c r="AC739" s="579"/>
      <c r="AD739" s="303"/>
      <c r="AE739" s="303"/>
      <c r="AF739" s="303"/>
      <c r="AG739" s="303"/>
    </row>
    <row r="740" spans="29:33" ht="15" x14ac:dyDescent="0.2">
      <c r="AC740" s="579"/>
      <c r="AD740" s="303"/>
      <c r="AE740" s="303"/>
      <c r="AF740" s="303"/>
      <c r="AG740" s="303"/>
    </row>
    <row r="741" spans="29:33" ht="15" x14ac:dyDescent="0.2">
      <c r="AC741" s="579"/>
      <c r="AD741" s="303"/>
      <c r="AE741" s="303"/>
      <c r="AF741" s="303"/>
      <c r="AG741" s="303"/>
    </row>
    <row r="742" spans="29:33" ht="15" x14ac:dyDescent="0.2">
      <c r="AC742" s="579"/>
      <c r="AD742" s="303"/>
      <c r="AE742" s="303"/>
      <c r="AF742" s="303"/>
      <c r="AG742" s="303"/>
    </row>
    <row r="743" spans="29:33" ht="15" x14ac:dyDescent="0.2">
      <c r="AC743" s="579"/>
      <c r="AD743" s="303"/>
      <c r="AE743" s="303"/>
      <c r="AF743" s="303"/>
      <c r="AG743" s="303"/>
    </row>
    <row r="744" spans="29:33" ht="15" x14ac:dyDescent="0.2">
      <c r="AC744" s="579"/>
      <c r="AD744" s="303"/>
      <c r="AE744" s="303"/>
      <c r="AF744" s="303"/>
      <c r="AG744" s="303"/>
    </row>
    <row r="745" spans="29:33" ht="15" x14ac:dyDescent="0.2">
      <c r="AC745" s="579"/>
      <c r="AD745" s="303"/>
      <c r="AE745" s="303"/>
      <c r="AF745" s="303"/>
      <c r="AG745" s="303"/>
    </row>
    <row r="746" spans="29:33" ht="15" x14ac:dyDescent="0.2">
      <c r="AC746" s="579"/>
      <c r="AD746" s="303"/>
      <c r="AE746" s="303"/>
      <c r="AF746" s="303"/>
      <c r="AG746" s="303"/>
    </row>
    <row r="747" spans="29:33" ht="15" x14ac:dyDescent="0.2">
      <c r="AC747" s="579"/>
      <c r="AD747" s="303"/>
      <c r="AE747" s="303"/>
      <c r="AF747" s="303"/>
      <c r="AG747" s="303"/>
    </row>
    <row r="748" spans="29:33" ht="15" x14ac:dyDescent="0.2">
      <c r="AC748" s="579"/>
      <c r="AD748" s="303"/>
      <c r="AE748" s="303"/>
      <c r="AF748" s="303"/>
      <c r="AG748" s="303"/>
    </row>
    <row r="749" spans="29:33" ht="15" x14ac:dyDescent="0.2">
      <c r="AC749" s="579"/>
      <c r="AD749" s="303"/>
      <c r="AE749" s="303"/>
      <c r="AF749" s="303"/>
      <c r="AG749" s="303"/>
    </row>
    <row r="750" spans="29:33" ht="15" x14ac:dyDescent="0.2">
      <c r="AC750" s="579"/>
      <c r="AD750" s="303"/>
      <c r="AE750" s="303"/>
      <c r="AF750" s="303"/>
      <c r="AG750" s="303"/>
    </row>
    <row r="751" spans="29:33" ht="15" x14ac:dyDescent="0.2">
      <c r="AC751" s="579"/>
      <c r="AD751" s="303"/>
      <c r="AE751" s="303"/>
      <c r="AF751" s="303"/>
      <c r="AG751" s="303"/>
    </row>
    <row r="752" spans="29:33" ht="15" x14ac:dyDescent="0.2">
      <c r="AC752" s="579"/>
      <c r="AD752" s="303"/>
      <c r="AE752" s="303"/>
      <c r="AF752" s="303"/>
      <c r="AG752" s="303"/>
    </row>
    <row r="753" spans="29:33" ht="15" x14ac:dyDescent="0.2">
      <c r="AC753" s="579"/>
      <c r="AD753" s="303"/>
      <c r="AE753" s="303"/>
      <c r="AF753" s="303"/>
      <c r="AG753" s="303"/>
    </row>
    <row r="754" spans="29:33" ht="15" x14ac:dyDescent="0.2">
      <c r="AC754" s="579"/>
      <c r="AD754" s="303"/>
      <c r="AE754" s="303"/>
      <c r="AF754" s="303"/>
      <c r="AG754" s="303"/>
    </row>
    <row r="755" spans="29:33" ht="15" x14ac:dyDescent="0.2">
      <c r="AC755" s="579"/>
      <c r="AD755" s="303"/>
      <c r="AE755" s="303"/>
      <c r="AF755" s="303"/>
      <c r="AG755" s="303"/>
    </row>
    <row r="756" spans="29:33" ht="15" x14ac:dyDescent="0.2">
      <c r="AC756" s="579"/>
      <c r="AD756" s="303"/>
      <c r="AE756" s="303"/>
      <c r="AF756" s="303"/>
      <c r="AG756" s="303"/>
    </row>
    <row r="757" spans="29:33" ht="15" x14ac:dyDescent="0.2">
      <c r="AC757" s="579"/>
      <c r="AD757" s="303"/>
      <c r="AE757" s="303"/>
      <c r="AF757" s="303"/>
      <c r="AG757" s="303"/>
    </row>
    <row r="758" spans="29:33" ht="15" x14ac:dyDescent="0.2">
      <c r="AC758" s="579"/>
      <c r="AD758" s="303"/>
      <c r="AE758" s="303"/>
      <c r="AF758" s="303"/>
      <c r="AG758" s="303"/>
    </row>
    <row r="759" spans="29:33" ht="15" x14ac:dyDescent="0.2">
      <c r="AC759" s="579"/>
      <c r="AD759" s="303"/>
      <c r="AE759" s="303"/>
      <c r="AF759" s="303"/>
      <c r="AG759" s="303"/>
    </row>
    <row r="760" spans="29:33" ht="15" x14ac:dyDescent="0.2">
      <c r="AC760" s="579"/>
      <c r="AD760" s="303"/>
      <c r="AE760" s="303"/>
      <c r="AF760" s="303"/>
      <c r="AG760" s="303"/>
    </row>
    <row r="761" spans="29:33" ht="15" x14ac:dyDescent="0.2">
      <c r="AC761" s="579"/>
      <c r="AD761" s="303"/>
      <c r="AE761" s="303"/>
      <c r="AF761" s="303"/>
      <c r="AG761" s="303"/>
    </row>
    <row r="762" spans="29:33" ht="15" x14ac:dyDescent="0.2">
      <c r="AC762" s="579"/>
      <c r="AD762" s="303"/>
      <c r="AE762" s="303"/>
      <c r="AF762" s="303"/>
      <c r="AG762" s="303"/>
    </row>
    <row r="763" spans="29:33" ht="15" x14ac:dyDescent="0.2">
      <c r="AC763" s="579"/>
      <c r="AD763" s="303"/>
      <c r="AE763" s="303"/>
      <c r="AF763" s="303"/>
      <c r="AG763" s="303"/>
    </row>
    <row r="764" spans="29:33" ht="15" x14ac:dyDescent="0.2">
      <c r="AC764" s="579"/>
      <c r="AD764" s="303"/>
      <c r="AE764" s="303"/>
      <c r="AF764" s="303"/>
      <c r="AG764" s="303"/>
    </row>
    <row r="765" spans="29:33" ht="15" x14ac:dyDescent="0.2">
      <c r="AC765" s="579"/>
      <c r="AD765" s="303"/>
      <c r="AE765" s="303"/>
      <c r="AF765" s="303"/>
      <c r="AG765" s="303"/>
    </row>
    <row r="766" spans="29:33" ht="15" x14ac:dyDescent="0.2">
      <c r="AC766" s="579"/>
      <c r="AD766" s="303"/>
      <c r="AE766" s="303"/>
      <c r="AF766" s="303"/>
      <c r="AG766" s="303"/>
    </row>
    <row r="767" spans="29:33" ht="15" x14ac:dyDescent="0.2">
      <c r="AC767" s="579"/>
      <c r="AD767" s="303"/>
      <c r="AE767" s="303"/>
      <c r="AF767" s="303"/>
      <c r="AG767" s="303"/>
    </row>
    <row r="768" spans="29:33" ht="15" x14ac:dyDescent="0.2">
      <c r="AC768" s="579"/>
      <c r="AD768" s="303"/>
      <c r="AE768" s="303"/>
      <c r="AF768" s="303"/>
      <c r="AG768" s="303"/>
    </row>
    <row r="769" spans="29:33" ht="15" x14ac:dyDescent="0.2">
      <c r="AC769" s="579"/>
      <c r="AD769" s="303"/>
      <c r="AE769" s="303"/>
      <c r="AF769" s="303"/>
      <c r="AG769" s="303"/>
    </row>
    <row r="770" spans="29:33" ht="15" x14ac:dyDescent="0.2">
      <c r="AC770" s="579"/>
      <c r="AD770" s="303"/>
      <c r="AE770" s="303"/>
      <c r="AF770" s="303"/>
      <c r="AG770" s="303"/>
    </row>
    <row r="771" spans="29:33" ht="15" x14ac:dyDescent="0.2">
      <c r="AC771" s="579"/>
      <c r="AD771" s="303"/>
      <c r="AE771" s="303"/>
      <c r="AF771" s="303"/>
      <c r="AG771" s="303"/>
    </row>
    <row r="772" spans="29:33" ht="15" x14ac:dyDescent="0.2">
      <c r="AC772" s="579"/>
      <c r="AD772" s="303"/>
      <c r="AE772" s="303"/>
      <c r="AF772" s="303"/>
      <c r="AG772" s="303"/>
    </row>
    <row r="773" spans="29:33" ht="15" x14ac:dyDescent="0.2">
      <c r="AC773" s="579"/>
      <c r="AD773" s="303"/>
      <c r="AE773" s="303"/>
      <c r="AF773" s="303"/>
      <c r="AG773" s="303"/>
    </row>
    <row r="774" spans="29:33" ht="15" x14ac:dyDescent="0.2">
      <c r="AC774" s="579"/>
      <c r="AD774" s="303"/>
      <c r="AE774" s="303"/>
      <c r="AF774" s="303"/>
      <c r="AG774" s="303"/>
    </row>
    <row r="775" spans="29:33" ht="15" x14ac:dyDescent="0.2">
      <c r="AC775" s="579"/>
      <c r="AD775" s="303"/>
      <c r="AE775" s="303"/>
      <c r="AF775" s="303"/>
      <c r="AG775" s="303"/>
    </row>
    <row r="776" spans="29:33" ht="15" x14ac:dyDescent="0.2">
      <c r="AC776" s="579"/>
      <c r="AD776" s="303"/>
      <c r="AE776" s="303"/>
      <c r="AF776" s="303"/>
      <c r="AG776" s="303"/>
    </row>
    <row r="777" spans="29:33" ht="15" x14ac:dyDescent="0.2">
      <c r="AC777" s="579"/>
      <c r="AD777" s="303"/>
      <c r="AE777" s="303"/>
      <c r="AF777" s="303"/>
      <c r="AG777" s="303"/>
    </row>
    <row r="778" spans="29:33" ht="15" x14ac:dyDescent="0.2">
      <c r="AC778" s="579"/>
      <c r="AD778" s="303"/>
      <c r="AE778" s="303"/>
      <c r="AF778" s="303"/>
      <c r="AG778" s="303"/>
    </row>
    <row r="779" spans="29:33" ht="15" x14ac:dyDescent="0.2">
      <c r="AC779" s="579"/>
      <c r="AD779" s="303"/>
      <c r="AE779" s="303"/>
      <c r="AF779" s="303"/>
      <c r="AG779" s="303"/>
    </row>
    <row r="780" spans="29:33" ht="15" x14ac:dyDescent="0.2">
      <c r="AC780" s="579"/>
      <c r="AD780" s="303"/>
      <c r="AE780" s="303"/>
      <c r="AF780" s="303"/>
      <c r="AG780" s="303"/>
    </row>
    <row r="781" spans="29:33" ht="15" x14ac:dyDescent="0.2">
      <c r="AC781" s="579"/>
      <c r="AD781" s="303"/>
      <c r="AE781" s="303"/>
      <c r="AF781" s="303"/>
      <c r="AG781" s="303"/>
    </row>
    <row r="782" spans="29:33" ht="15" x14ac:dyDescent="0.2">
      <c r="AC782" s="579"/>
      <c r="AD782" s="303"/>
      <c r="AE782" s="303"/>
      <c r="AF782" s="303"/>
      <c r="AG782" s="303"/>
    </row>
    <row r="783" spans="29:33" ht="15" x14ac:dyDescent="0.2">
      <c r="AC783" s="579"/>
      <c r="AD783" s="303"/>
      <c r="AE783" s="303"/>
      <c r="AF783" s="303"/>
      <c r="AG783" s="303"/>
    </row>
    <row r="784" spans="29:33" ht="15" x14ac:dyDescent="0.2">
      <c r="AC784" s="579"/>
      <c r="AD784" s="303"/>
      <c r="AE784" s="303"/>
      <c r="AF784" s="303"/>
      <c r="AG784" s="303"/>
    </row>
    <row r="785" spans="29:33" ht="15" x14ac:dyDescent="0.2">
      <c r="AC785" s="579"/>
      <c r="AD785" s="303"/>
      <c r="AE785" s="303"/>
      <c r="AF785" s="303"/>
      <c r="AG785" s="303"/>
    </row>
    <row r="786" spans="29:33" ht="15" x14ac:dyDescent="0.2">
      <c r="AC786" s="579"/>
      <c r="AD786" s="303"/>
      <c r="AE786" s="303"/>
      <c r="AF786" s="303"/>
      <c r="AG786" s="303"/>
    </row>
    <row r="787" spans="29:33" ht="15" x14ac:dyDescent="0.2">
      <c r="AC787" s="579"/>
      <c r="AD787" s="303"/>
      <c r="AE787" s="303"/>
      <c r="AF787" s="303"/>
      <c r="AG787" s="303"/>
    </row>
    <row r="788" spans="29:33" ht="15" x14ac:dyDescent="0.2">
      <c r="AC788" s="579"/>
      <c r="AD788" s="303"/>
      <c r="AE788" s="303"/>
      <c r="AF788" s="303"/>
      <c r="AG788" s="303"/>
    </row>
    <row r="789" spans="29:33" ht="15" x14ac:dyDescent="0.2">
      <c r="AC789" s="579"/>
      <c r="AD789" s="303"/>
      <c r="AE789" s="303"/>
      <c r="AF789" s="303"/>
      <c r="AG789" s="303"/>
    </row>
    <row r="790" spans="29:33" ht="15" x14ac:dyDescent="0.2">
      <c r="AC790" s="579"/>
      <c r="AD790" s="303"/>
      <c r="AE790" s="303"/>
      <c r="AF790" s="303"/>
      <c r="AG790" s="303"/>
    </row>
    <row r="791" spans="29:33" ht="15" x14ac:dyDescent="0.2">
      <c r="AC791" s="579"/>
      <c r="AD791" s="303"/>
      <c r="AE791" s="303"/>
      <c r="AF791" s="303"/>
      <c r="AG791" s="303"/>
    </row>
    <row r="792" spans="29:33" ht="15" x14ac:dyDescent="0.2">
      <c r="AC792" s="579"/>
      <c r="AD792" s="303"/>
      <c r="AE792" s="303"/>
      <c r="AF792" s="303"/>
      <c r="AG792" s="303"/>
    </row>
    <row r="793" spans="29:33" ht="15" x14ac:dyDescent="0.2">
      <c r="AC793" s="579"/>
      <c r="AD793" s="303"/>
      <c r="AE793" s="303"/>
      <c r="AF793" s="303"/>
      <c r="AG793" s="303"/>
    </row>
    <row r="794" spans="29:33" ht="15" x14ac:dyDescent="0.2">
      <c r="AC794" s="579"/>
      <c r="AD794" s="303"/>
      <c r="AE794" s="303"/>
      <c r="AF794" s="303"/>
      <c r="AG794" s="303"/>
    </row>
    <row r="795" spans="29:33" ht="15" x14ac:dyDescent="0.2">
      <c r="AC795" s="579"/>
      <c r="AD795" s="303"/>
      <c r="AE795" s="303"/>
      <c r="AF795" s="303"/>
      <c r="AG795" s="303"/>
    </row>
    <row r="796" spans="29:33" ht="15" x14ac:dyDescent="0.2">
      <c r="AC796" s="579"/>
      <c r="AD796" s="303"/>
      <c r="AE796" s="303"/>
      <c r="AF796" s="303"/>
      <c r="AG796" s="303"/>
    </row>
    <row r="797" spans="29:33" ht="15" x14ac:dyDescent="0.2">
      <c r="AC797" s="579"/>
      <c r="AD797" s="303"/>
      <c r="AE797" s="303"/>
      <c r="AF797" s="303"/>
      <c r="AG797" s="303"/>
    </row>
    <row r="798" spans="29:33" ht="15" x14ac:dyDescent="0.2">
      <c r="AC798" s="579"/>
      <c r="AD798" s="303"/>
      <c r="AE798" s="303"/>
      <c r="AF798" s="303"/>
      <c r="AG798" s="303"/>
    </row>
    <row r="799" spans="29:33" ht="15" x14ac:dyDescent="0.2">
      <c r="AC799" s="579"/>
      <c r="AD799" s="303"/>
      <c r="AE799" s="303"/>
      <c r="AF799" s="303"/>
      <c r="AG799" s="303"/>
    </row>
    <row r="800" spans="29:33" ht="15" x14ac:dyDescent="0.2">
      <c r="AC800" s="579"/>
      <c r="AD800" s="303"/>
      <c r="AE800" s="303"/>
      <c r="AF800" s="303"/>
      <c r="AG800" s="303"/>
    </row>
    <row r="801" spans="29:33" ht="15" x14ac:dyDescent="0.2">
      <c r="AC801" s="579"/>
      <c r="AD801" s="303"/>
      <c r="AE801" s="303"/>
      <c r="AF801" s="303"/>
      <c r="AG801" s="303"/>
    </row>
    <row r="802" spans="29:33" ht="15" x14ac:dyDescent="0.2">
      <c r="AC802" s="579"/>
      <c r="AD802" s="303"/>
      <c r="AE802" s="303"/>
      <c r="AF802" s="303"/>
      <c r="AG802" s="303"/>
    </row>
    <row r="803" spans="29:33" ht="15" x14ac:dyDescent="0.2">
      <c r="AC803" s="579"/>
      <c r="AD803" s="303"/>
      <c r="AE803" s="303"/>
      <c r="AF803" s="303"/>
      <c r="AG803" s="303"/>
    </row>
    <row r="804" spans="29:33" ht="15" x14ac:dyDescent="0.2">
      <c r="AC804" s="579"/>
      <c r="AD804" s="303"/>
      <c r="AE804" s="303"/>
      <c r="AF804" s="303"/>
      <c r="AG804" s="303"/>
    </row>
    <row r="805" spans="29:33" ht="15" x14ac:dyDescent="0.2">
      <c r="AC805" s="579"/>
      <c r="AD805" s="303"/>
      <c r="AE805" s="303"/>
      <c r="AF805" s="303"/>
      <c r="AG805" s="303"/>
    </row>
    <row r="806" spans="29:33" ht="15" x14ac:dyDescent="0.2">
      <c r="AC806" s="579"/>
      <c r="AD806" s="303"/>
      <c r="AE806" s="303"/>
      <c r="AF806" s="303"/>
      <c r="AG806" s="303"/>
    </row>
    <row r="807" spans="29:33" ht="15" x14ac:dyDescent="0.2">
      <c r="AC807" s="579"/>
      <c r="AD807" s="303"/>
      <c r="AE807" s="303"/>
      <c r="AF807" s="303"/>
      <c r="AG807" s="303"/>
    </row>
    <row r="808" spans="29:33" ht="15" x14ac:dyDescent="0.2">
      <c r="AC808" s="579"/>
      <c r="AD808" s="303"/>
      <c r="AE808" s="303"/>
      <c r="AF808" s="303"/>
      <c r="AG808" s="303"/>
    </row>
    <row r="809" spans="29:33" ht="15" x14ac:dyDescent="0.2">
      <c r="AC809" s="579"/>
      <c r="AD809" s="303"/>
      <c r="AE809" s="303"/>
      <c r="AF809" s="303"/>
      <c r="AG809" s="303"/>
    </row>
    <row r="810" spans="29:33" ht="15" x14ac:dyDescent="0.2">
      <c r="AC810" s="579"/>
      <c r="AD810" s="303"/>
      <c r="AE810" s="303"/>
      <c r="AF810" s="303"/>
      <c r="AG810" s="303"/>
    </row>
    <row r="811" spans="29:33" ht="15" x14ac:dyDescent="0.2">
      <c r="AC811" s="579"/>
      <c r="AD811" s="303"/>
      <c r="AE811" s="303"/>
      <c r="AF811" s="303"/>
      <c r="AG811" s="303"/>
    </row>
    <row r="812" spans="29:33" ht="15" x14ac:dyDescent="0.2">
      <c r="AC812" s="579"/>
      <c r="AD812" s="303"/>
      <c r="AE812" s="303"/>
      <c r="AF812" s="303"/>
      <c r="AG812" s="303"/>
    </row>
    <row r="813" spans="29:33" ht="15" x14ac:dyDescent="0.2">
      <c r="AC813" s="579"/>
      <c r="AD813" s="303"/>
      <c r="AE813" s="303"/>
      <c r="AF813" s="303"/>
      <c r="AG813" s="303"/>
    </row>
    <row r="814" spans="29:33" ht="15" x14ac:dyDescent="0.2">
      <c r="AC814" s="579"/>
      <c r="AD814" s="303"/>
      <c r="AE814" s="303"/>
      <c r="AF814" s="303"/>
      <c r="AG814" s="303"/>
    </row>
    <row r="815" spans="29:33" ht="15" x14ac:dyDescent="0.2">
      <c r="AC815" s="579"/>
      <c r="AD815" s="303"/>
      <c r="AE815" s="303"/>
      <c r="AF815" s="303"/>
      <c r="AG815" s="303"/>
    </row>
    <row r="816" spans="29:33" ht="15" x14ac:dyDescent="0.2">
      <c r="AC816" s="579"/>
      <c r="AD816" s="303"/>
      <c r="AE816" s="303"/>
      <c r="AF816" s="303"/>
      <c r="AG816" s="303"/>
    </row>
    <row r="817" spans="29:33" ht="15" x14ac:dyDescent="0.2">
      <c r="AC817" s="579"/>
      <c r="AD817" s="303"/>
      <c r="AE817" s="303"/>
      <c r="AF817" s="303"/>
      <c r="AG817" s="303"/>
    </row>
    <row r="818" spans="29:33" ht="15" x14ac:dyDescent="0.2">
      <c r="AC818" s="579"/>
      <c r="AD818" s="303"/>
      <c r="AE818" s="303"/>
      <c r="AF818" s="303"/>
      <c r="AG818" s="303"/>
    </row>
    <row r="819" spans="29:33" ht="15" x14ac:dyDescent="0.2">
      <c r="AC819" s="579"/>
      <c r="AD819" s="303"/>
      <c r="AE819" s="303"/>
      <c r="AF819" s="303"/>
      <c r="AG819" s="303"/>
    </row>
    <row r="820" spans="29:33" ht="15" x14ac:dyDescent="0.2">
      <c r="AC820" s="579"/>
      <c r="AD820" s="303"/>
      <c r="AE820" s="303"/>
      <c r="AF820" s="303"/>
      <c r="AG820" s="303"/>
    </row>
    <row r="821" spans="29:33" ht="15" x14ac:dyDescent="0.2">
      <c r="AC821" s="579"/>
      <c r="AD821" s="303"/>
      <c r="AE821" s="303"/>
      <c r="AF821" s="303"/>
      <c r="AG821" s="303"/>
    </row>
    <row r="822" spans="29:33" ht="15" x14ac:dyDescent="0.2">
      <c r="AC822" s="579"/>
      <c r="AD822" s="303"/>
      <c r="AE822" s="303"/>
      <c r="AF822" s="303"/>
      <c r="AG822" s="303"/>
    </row>
    <row r="823" spans="29:33" ht="15" x14ac:dyDescent="0.2">
      <c r="AC823" s="579"/>
      <c r="AD823" s="303"/>
      <c r="AE823" s="303"/>
      <c r="AF823" s="303"/>
      <c r="AG823" s="303"/>
    </row>
    <row r="824" spans="29:33" ht="15" x14ac:dyDescent="0.2">
      <c r="AC824" s="579"/>
      <c r="AD824" s="303"/>
      <c r="AE824" s="303"/>
      <c r="AF824" s="303"/>
      <c r="AG824" s="303"/>
    </row>
    <row r="825" spans="29:33" ht="15" x14ac:dyDescent="0.2">
      <c r="AC825" s="579"/>
      <c r="AD825" s="303"/>
      <c r="AE825" s="303"/>
      <c r="AF825" s="303"/>
      <c r="AG825" s="303"/>
    </row>
    <row r="826" spans="29:33" ht="15" x14ac:dyDescent="0.2">
      <c r="AC826" s="579"/>
      <c r="AD826" s="303"/>
      <c r="AE826" s="303"/>
      <c r="AF826" s="303"/>
      <c r="AG826" s="303"/>
    </row>
    <row r="827" spans="29:33" ht="15" x14ac:dyDescent="0.2">
      <c r="AC827" s="579"/>
      <c r="AD827" s="303"/>
      <c r="AE827" s="303"/>
      <c r="AF827" s="303"/>
      <c r="AG827" s="303"/>
    </row>
    <row r="828" spans="29:33" ht="15" x14ac:dyDescent="0.2">
      <c r="AC828" s="579"/>
      <c r="AD828" s="303"/>
      <c r="AE828" s="303"/>
      <c r="AF828" s="303"/>
      <c r="AG828" s="303"/>
    </row>
    <row r="829" spans="29:33" ht="15" x14ac:dyDescent="0.2">
      <c r="AC829" s="579"/>
      <c r="AD829" s="303"/>
      <c r="AE829" s="303"/>
      <c r="AF829" s="303"/>
      <c r="AG829" s="303"/>
    </row>
    <row r="830" spans="29:33" ht="15" x14ac:dyDescent="0.2">
      <c r="AC830" s="579"/>
      <c r="AD830" s="303"/>
      <c r="AE830" s="303"/>
      <c r="AF830" s="303"/>
      <c r="AG830" s="303"/>
    </row>
    <row r="831" spans="29:33" ht="15" x14ac:dyDescent="0.2">
      <c r="AC831" s="579"/>
      <c r="AD831" s="303"/>
      <c r="AE831" s="303"/>
      <c r="AF831" s="303"/>
      <c r="AG831" s="303"/>
    </row>
    <row r="832" spans="29:33" ht="15" x14ac:dyDescent="0.2">
      <c r="AC832" s="579"/>
      <c r="AD832" s="303"/>
      <c r="AE832" s="303"/>
      <c r="AF832" s="303"/>
      <c r="AG832" s="303"/>
    </row>
    <row r="833" spans="29:33" ht="15" x14ac:dyDescent="0.2">
      <c r="AC833" s="579"/>
      <c r="AD833" s="303"/>
      <c r="AE833" s="303"/>
      <c r="AF833" s="303"/>
      <c r="AG833" s="303"/>
    </row>
    <row r="834" spans="29:33" ht="15" x14ac:dyDescent="0.2">
      <c r="AC834" s="579"/>
      <c r="AD834" s="303"/>
      <c r="AE834" s="303"/>
      <c r="AF834" s="303"/>
      <c r="AG834" s="303"/>
    </row>
    <row r="835" spans="29:33" ht="15" x14ac:dyDescent="0.2">
      <c r="AC835" s="579"/>
      <c r="AD835" s="303"/>
      <c r="AE835" s="303"/>
      <c r="AF835" s="303"/>
      <c r="AG835" s="303"/>
    </row>
    <row r="836" spans="29:33" ht="15" x14ac:dyDescent="0.2">
      <c r="AC836" s="579"/>
      <c r="AD836" s="303"/>
      <c r="AE836" s="303"/>
      <c r="AF836" s="303"/>
      <c r="AG836" s="303"/>
    </row>
    <row r="837" spans="29:33" ht="15" x14ac:dyDescent="0.2">
      <c r="AC837" s="579"/>
      <c r="AD837" s="303"/>
      <c r="AE837" s="303"/>
      <c r="AF837" s="303"/>
      <c r="AG837" s="303"/>
    </row>
    <row r="838" spans="29:33" ht="15" x14ac:dyDescent="0.2">
      <c r="AC838" s="579"/>
      <c r="AD838" s="303"/>
      <c r="AE838" s="303"/>
      <c r="AF838" s="303"/>
      <c r="AG838" s="303"/>
    </row>
    <row r="839" spans="29:33" ht="15" x14ac:dyDescent="0.2">
      <c r="AC839" s="579"/>
      <c r="AD839" s="303"/>
      <c r="AE839" s="303"/>
      <c r="AF839" s="303"/>
      <c r="AG839" s="303"/>
    </row>
    <row r="840" spans="29:33" ht="15" x14ac:dyDescent="0.2">
      <c r="AC840" s="579"/>
      <c r="AD840" s="303"/>
      <c r="AE840" s="303"/>
      <c r="AF840" s="303"/>
      <c r="AG840" s="303"/>
    </row>
    <row r="841" spans="29:33" ht="15" x14ac:dyDescent="0.2">
      <c r="AC841" s="579"/>
      <c r="AD841" s="303"/>
      <c r="AE841" s="303"/>
      <c r="AF841" s="303"/>
      <c r="AG841" s="303"/>
    </row>
    <row r="842" spans="29:33" ht="15" x14ac:dyDescent="0.2">
      <c r="AC842" s="579"/>
      <c r="AD842" s="303"/>
      <c r="AE842" s="303"/>
      <c r="AF842" s="303"/>
      <c r="AG842" s="303"/>
    </row>
    <row r="843" spans="29:33" ht="15" x14ac:dyDescent="0.2">
      <c r="AC843" s="579"/>
      <c r="AD843" s="303"/>
      <c r="AE843" s="303"/>
      <c r="AF843" s="303"/>
      <c r="AG843" s="303"/>
    </row>
    <row r="844" spans="29:33" ht="15" x14ac:dyDescent="0.2">
      <c r="AC844" s="579"/>
      <c r="AD844" s="303"/>
      <c r="AE844" s="303"/>
      <c r="AF844" s="303"/>
      <c r="AG844" s="303"/>
    </row>
    <row r="845" spans="29:33" ht="15" x14ac:dyDescent="0.2">
      <c r="AC845" s="579"/>
      <c r="AD845" s="303"/>
      <c r="AE845" s="303"/>
      <c r="AF845" s="303"/>
      <c r="AG845" s="303"/>
    </row>
    <row r="846" spans="29:33" ht="15" x14ac:dyDescent="0.2">
      <c r="AC846" s="579"/>
      <c r="AD846" s="303"/>
      <c r="AE846" s="303"/>
      <c r="AF846" s="303"/>
      <c r="AG846" s="303"/>
    </row>
    <row r="847" spans="29:33" ht="15" x14ac:dyDescent="0.2">
      <c r="AC847" s="579"/>
      <c r="AD847" s="303"/>
      <c r="AE847" s="303"/>
      <c r="AF847" s="303"/>
      <c r="AG847" s="303"/>
    </row>
    <row r="848" spans="29:33" ht="15" x14ac:dyDescent="0.2">
      <c r="AC848" s="579"/>
      <c r="AD848" s="303"/>
      <c r="AE848" s="303"/>
      <c r="AF848" s="303"/>
      <c r="AG848" s="303"/>
    </row>
    <row r="849" spans="29:33" ht="15" x14ac:dyDescent="0.2">
      <c r="AC849" s="579"/>
      <c r="AD849" s="303"/>
      <c r="AE849" s="303"/>
      <c r="AF849" s="303"/>
      <c r="AG849" s="303"/>
    </row>
    <row r="850" spans="29:33" ht="15" x14ac:dyDescent="0.2">
      <c r="AC850" s="579"/>
      <c r="AD850" s="303"/>
      <c r="AE850" s="303"/>
      <c r="AF850" s="303"/>
      <c r="AG850" s="303"/>
    </row>
    <row r="851" spans="29:33" ht="15" x14ac:dyDescent="0.2">
      <c r="AC851" s="579"/>
      <c r="AD851" s="303"/>
      <c r="AE851" s="303"/>
      <c r="AF851" s="303"/>
      <c r="AG851" s="303"/>
    </row>
    <row r="852" spans="29:33" ht="15" x14ac:dyDescent="0.2">
      <c r="AC852" s="579"/>
      <c r="AD852" s="303"/>
      <c r="AE852" s="303"/>
      <c r="AF852" s="303"/>
      <c r="AG852" s="303"/>
    </row>
    <row r="853" spans="29:33" ht="15" x14ac:dyDescent="0.2">
      <c r="AC853" s="579"/>
      <c r="AD853" s="303"/>
      <c r="AE853" s="303"/>
      <c r="AF853" s="303"/>
      <c r="AG853" s="303"/>
    </row>
    <row r="854" spans="29:33" ht="15" x14ac:dyDescent="0.2">
      <c r="AC854" s="579"/>
      <c r="AD854" s="303"/>
      <c r="AE854" s="303"/>
      <c r="AF854" s="303"/>
      <c r="AG854" s="303"/>
    </row>
    <row r="855" spans="29:33" ht="15" x14ac:dyDescent="0.2">
      <c r="AC855" s="579"/>
      <c r="AD855" s="303"/>
      <c r="AE855" s="303"/>
      <c r="AF855" s="303"/>
      <c r="AG855" s="303"/>
    </row>
    <row r="856" spans="29:33" ht="15" x14ac:dyDescent="0.2">
      <c r="AC856" s="579"/>
      <c r="AD856" s="303"/>
      <c r="AE856" s="303"/>
      <c r="AF856" s="303"/>
      <c r="AG856" s="303"/>
    </row>
    <row r="857" spans="29:33" ht="15" x14ac:dyDescent="0.2">
      <c r="AC857" s="579"/>
      <c r="AD857" s="303"/>
      <c r="AE857" s="303"/>
      <c r="AF857" s="303"/>
      <c r="AG857" s="303"/>
    </row>
    <row r="858" spans="29:33" ht="15" x14ac:dyDescent="0.2">
      <c r="AC858" s="579"/>
      <c r="AD858" s="303"/>
      <c r="AE858" s="303"/>
      <c r="AF858" s="303"/>
      <c r="AG858" s="303"/>
    </row>
    <row r="859" spans="29:33" ht="15" x14ac:dyDescent="0.2">
      <c r="AC859" s="579"/>
      <c r="AD859" s="303"/>
      <c r="AE859" s="303"/>
      <c r="AF859" s="303"/>
      <c r="AG859" s="303"/>
    </row>
    <row r="860" spans="29:33" ht="15" x14ac:dyDescent="0.2">
      <c r="AC860" s="579"/>
      <c r="AD860" s="303"/>
      <c r="AE860" s="303"/>
      <c r="AF860" s="303"/>
      <c r="AG860" s="303"/>
    </row>
    <row r="861" spans="29:33" ht="15" x14ac:dyDescent="0.2">
      <c r="AC861" s="579"/>
      <c r="AD861" s="303"/>
      <c r="AE861" s="303"/>
      <c r="AF861" s="303"/>
      <c r="AG861" s="303"/>
    </row>
    <row r="862" spans="29:33" ht="15" x14ac:dyDescent="0.2">
      <c r="AC862" s="579"/>
      <c r="AD862" s="303"/>
      <c r="AE862" s="303"/>
      <c r="AF862" s="303"/>
      <c r="AG862" s="303"/>
    </row>
    <row r="863" spans="29:33" ht="15" x14ac:dyDescent="0.2">
      <c r="AC863" s="579"/>
      <c r="AD863" s="303"/>
      <c r="AE863" s="303"/>
      <c r="AF863" s="303"/>
      <c r="AG863" s="303"/>
    </row>
    <row r="864" spans="29:33" ht="15" x14ac:dyDescent="0.2">
      <c r="AC864" s="579"/>
      <c r="AD864" s="303"/>
      <c r="AE864" s="303"/>
      <c r="AF864" s="303"/>
      <c r="AG864" s="303"/>
    </row>
    <row r="865" spans="29:33" ht="15" x14ac:dyDescent="0.2">
      <c r="AC865" s="579"/>
      <c r="AD865" s="303"/>
      <c r="AE865" s="303"/>
      <c r="AF865" s="303"/>
      <c r="AG865" s="303"/>
    </row>
    <row r="866" spans="29:33" ht="15" x14ac:dyDescent="0.2">
      <c r="AC866" s="579"/>
      <c r="AD866" s="303"/>
      <c r="AE866" s="303"/>
      <c r="AF866" s="303"/>
      <c r="AG866" s="303"/>
    </row>
    <row r="867" spans="29:33" ht="15" x14ac:dyDescent="0.2">
      <c r="AC867" s="579"/>
      <c r="AD867" s="303"/>
      <c r="AE867" s="303"/>
      <c r="AF867" s="303"/>
      <c r="AG867" s="303"/>
    </row>
    <row r="868" spans="29:33" ht="15" x14ac:dyDescent="0.2">
      <c r="AC868" s="579"/>
      <c r="AD868" s="303"/>
      <c r="AE868" s="303"/>
      <c r="AF868" s="303"/>
      <c r="AG868" s="303"/>
    </row>
    <row r="869" spans="29:33" ht="15" x14ac:dyDescent="0.2">
      <c r="AC869" s="579"/>
      <c r="AD869" s="303"/>
      <c r="AE869" s="303"/>
      <c r="AF869" s="303"/>
      <c r="AG869" s="303"/>
    </row>
    <row r="870" spans="29:33" ht="15" x14ac:dyDescent="0.2">
      <c r="AC870" s="579"/>
      <c r="AD870" s="303"/>
      <c r="AE870" s="303"/>
      <c r="AF870" s="303"/>
      <c r="AG870" s="303"/>
    </row>
    <row r="871" spans="29:33" ht="15" x14ac:dyDescent="0.2">
      <c r="AC871" s="579"/>
      <c r="AD871" s="303"/>
      <c r="AE871" s="303"/>
      <c r="AF871" s="303"/>
      <c r="AG871" s="303"/>
    </row>
    <row r="872" spans="29:33" ht="15" x14ac:dyDescent="0.2">
      <c r="AC872" s="579"/>
      <c r="AD872" s="303"/>
      <c r="AE872" s="303"/>
      <c r="AF872" s="303"/>
      <c r="AG872" s="303"/>
    </row>
    <row r="873" spans="29:33" ht="15" x14ac:dyDescent="0.2">
      <c r="AC873" s="579"/>
      <c r="AD873" s="303"/>
      <c r="AE873" s="303"/>
      <c r="AF873" s="303"/>
      <c r="AG873" s="303"/>
    </row>
    <row r="874" spans="29:33" ht="15" x14ac:dyDescent="0.2">
      <c r="AC874" s="579"/>
      <c r="AD874" s="303"/>
      <c r="AE874" s="303"/>
      <c r="AF874" s="303"/>
      <c r="AG874" s="303"/>
    </row>
    <row r="875" spans="29:33" ht="15" x14ac:dyDescent="0.2">
      <c r="AC875" s="579"/>
      <c r="AD875" s="303"/>
      <c r="AE875" s="303"/>
      <c r="AF875" s="303"/>
      <c r="AG875" s="303"/>
    </row>
    <row r="876" spans="29:33" ht="15" x14ac:dyDescent="0.2">
      <c r="AC876" s="579"/>
      <c r="AD876" s="303"/>
      <c r="AE876" s="303"/>
      <c r="AF876" s="303"/>
      <c r="AG876" s="303"/>
    </row>
    <row r="877" spans="29:33" ht="15" x14ac:dyDescent="0.2">
      <c r="AC877" s="579"/>
      <c r="AD877" s="303"/>
      <c r="AE877" s="303"/>
      <c r="AF877" s="303"/>
      <c r="AG877" s="303"/>
    </row>
    <row r="878" spans="29:33" ht="15" x14ac:dyDescent="0.2">
      <c r="AC878" s="579"/>
      <c r="AD878" s="303"/>
      <c r="AE878" s="303"/>
      <c r="AF878" s="303"/>
      <c r="AG878" s="303"/>
    </row>
    <row r="879" spans="29:33" ht="15" x14ac:dyDescent="0.2">
      <c r="AC879" s="579"/>
      <c r="AD879" s="303"/>
      <c r="AE879" s="303"/>
      <c r="AF879" s="303"/>
      <c r="AG879" s="303"/>
    </row>
    <row r="880" spans="29:33" ht="15" x14ac:dyDescent="0.2">
      <c r="AC880" s="579"/>
      <c r="AD880" s="303"/>
      <c r="AE880" s="303"/>
      <c r="AF880" s="303"/>
      <c r="AG880" s="303"/>
    </row>
    <row r="881" spans="29:33" ht="15" x14ac:dyDescent="0.2">
      <c r="AC881" s="579"/>
      <c r="AD881" s="303"/>
      <c r="AE881" s="303"/>
      <c r="AF881" s="303"/>
      <c r="AG881" s="303"/>
    </row>
    <row r="882" spans="29:33" ht="15" x14ac:dyDescent="0.2">
      <c r="AC882" s="579"/>
      <c r="AD882" s="303"/>
      <c r="AE882" s="303"/>
      <c r="AF882" s="303"/>
      <c r="AG882" s="303"/>
    </row>
    <row r="883" spans="29:33" ht="15" x14ac:dyDescent="0.2">
      <c r="AC883" s="579"/>
      <c r="AD883" s="303"/>
      <c r="AE883" s="303"/>
      <c r="AF883" s="303"/>
      <c r="AG883" s="303"/>
    </row>
    <row r="884" spans="29:33" ht="15" x14ac:dyDescent="0.2">
      <c r="AC884" s="579"/>
      <c r="AD884" s="303"/>
      <c r="AE884" s="303"/>
      <c r="AF884" s="303"/>
      <c r="AG884" s="303"/>
    </row>
    <row r="885" spans="29:33" ht="15" x14ac:dyDescent="0.2">
      <c r="AC885" s="579"/>
      <c r="AD885" s="303"/>
      <c r="AE885" s="303"/>
      <c r="AF885" s="303"/>
      <c r="AG885" s="303"/>
    </row>
    <row r="886" spans="29:33" ht="15" x14ac:dyDescent="0.2">
      <c r="AC886" s="579"/>
      <c r="AD886" s="303"/>
      <c r="AE886" s="303"/>
      <c r="AF886" s="303"/>
      <c r="AG886" s="303"/>
    </row>
    <row r="887" spans="29:33" ht="15" x14ac:dyDescent="0.2">
      <c r="AC887" s="579"/>
      <c r="AD887" s="303"/>
      <c r="AE887" s="303"/>
      <c r="AF887" s="303"/>
      <c r="AG887" s="303"/>
    </row>
    <row r="888" spans="29:33" ht="15" x14ac:dyDescent="0.2">
      <c r="AC888" s="579"/>
      <c r="AD888" s="303"/>
      <c r="AE888" s="303"/>
      <c r="AF888" s="303"/>
      <c r="AG888" s="303"/>
    </row>
    <row r="889" spans="29:33" ht="15" x14ac:dyDescent="0.2">
      <c r="AC889" s="579"/>
      <c r="AD889" s="303"/>
      <c r="AE889" s="303"/>
      <c r="AF889" s="303"/>
      <c r="AG889" s="303"/>
    </row>
    <row r="890" spans="29:33" ht="15" x14ac:dyDescent="0.2">
      <c r="AC890" s="579"/>
      <c r="AD890" s="303"/>
      <c r="AE890" s="303"/>
      <c r="AF890" s="303"/>
      <c r="AG890" s="303"/>
    </row>
    <row r="891" spans="29:33" ht="15" x14ac:dyDescent="0.2">
      <c r="AC891" s="579"/>
      <c r="AD891" s="303"/>
      <c r="AE891" s="303"/>
      <c r="AF891" s="303"/>
      <c r="AG891" s="303"/>
    </row>
    <row r="892" spans="29:33" ht="15" x14ac:dyDescent="0.2">
      <c r="AC892" s="579"/>
      <c r="AD892" s="303"/>
      <c r="AE892" s="303"/>
      <c r="AF892" s="303"/>
      <c r="AG892" s="303"/>
    </row>
    <row r="893" spans="29:33" ht="15" x14ac:dyDescent="0.2">
      <c r="AC893" s="579"/>
      <c r="AD893" s="303"/>
      <c r="AE893" s="303"/>
      <c r="AF893" s="303"/>
      <c r="AG893" s="303"/>
    </row>
    <row r="894" spans="29:33" ht="15" x14ac:dyDescent="0.2">
      <c r="AC894" s="579"/>
      <c r="AD894" s="303"/>
      <c r="AE894" s="303"/>
      <c r="AF894" s="303"/>
      <c r="AG894" s="303"/>
    </row>
    <row r="895" spans="29:33" ht="15" x14ac:dyDescent="0.2">
      <c r="AC895" s="579"/>
      <c r="AD895" s="303"/>
      <c r="AE895" s="303"/>
      <c r="AF895" s="303"/>
      <c r="AG895" s="303"/>
    </row>
    <row r="896" spans="29:33" ht="15" x14ac:dyDescent="0.2">
      <c r="AC896" s="579"/>
      <c r="AD896" s="303"/>
      <c r="AE896" s="303"/>
      <c r="AF896" s="303"/>
      <c r="AG896" s="303"/>
    </row>
    <row r="897" spans="29:33" ht="15" x14ac:dyDescent="0.2">
      <c r="AC897" s="579"/>
      <c r="AD897" s="303"/>
      <c r="AE897" s="303"/>
      <c r="AF897" s="303"/>
      <c r="AG897" s="303"/>
    </row>
    <row r="898" spans="29:33" ht="15" x14ac:dyDescent="0.2">
      <c r="AC898" s="579"/>
      <c r="AD898" s="303"/>
      <c r="AE898" s="303"/>
      <c r="AF898" s="303"/>
      <c r="AG898" s="303"/>
    </row>
    <row r="899" spans="29:33" ht="15" x14ac:dyDescent="0.2">
      <c r="AC899" s="579"/>
      <c r="AD899" s="303"/>
      <c r="AE899" s="303"/>
      <c r="AF899" s="303"/>
      <c r="AG899" s="303"/>
    </row>
    <row r="900" spans="29:33" ht="15" x14ac:dyDescent="0.2">
      <c r="AC900" s="579"/>
      <c r="AD900" s="303"/>
      <c r="AE900" s="303"/>
      <c r="AF900" s="303"/>
      <c r="AG900" s="303"/>
    </row>
    <row r="901" spans="29:33" ht="15" x14ac:dyDescent="0.2">
      <c r="AC901" s="579"/>
      <c r="AD901" s="303"/>
      <c r="AE901" s="303"/>
      <c r="AF901" s="303"/>
      <c r="AG901" s="303"/>
    </row>
    <row r="902" spans="29:33" ht="15" x14ac:dyDescent="0.2">
      <c r="AC902" s="579"/>
      <c r="AD902" s="303"/>
      <c r="AE902" s="303"/>
      <c r="AF902" s="303"/>
      <c r="AG902" s="303"/>
    </row>
    <row r="903" spans="29:33" ht="15" x14ac:dyDescent="0.2">
      <c r="AC903" s="579"/>
      <c r="AD903" s="303"/>
      <c r="AE903" s="303"/>
      <c r="AF903" s="303"/>
      <c r="AG903" s="303"/>
    </row>
    <row r="904" spans="29:33" ht="15" x14ac:dyDescent="0.2">
      <c r="AC904" s="579"/>
      <c r="AD904" s="303"/>
      <c r="AE904" s="303"/>
      <c r="AF904" s="303"/>
      <c r="AG904" s="303"/>
    </row>
    <row r="905" spans="29:33" ht="15" x14ac:dyDescent="0.2">
      <c r="AC905" s="579"/>
      <c r="AD905" s="303"/>
      <c r="AE905" s="303"/>
      <c r="AF905" s="303"/>
      <c r="AG905" s="303"/>
    </row>
    <row r="906" spans="29:33" ht="15" x14ac:dyDescent="0.2">
      <c r="AC906" s="579"/>
      <c r="AD906" s="303"/>
      <c r="AE906" s="303"/>
      <c r="AF906" s="303"/>
      <c r="AG906" s="303"/>
    </row>
    <row r="907" spans="29:33" ht="15" x14ac:dyDescent="0.2">
      <c r="AC907" s="579"/>
      <c r="AD907" s="303"/>
      <c r="AE907" s="303"/>
      <c r="AF907" s="303"/>
      <c r="AG907" s="303"/>
    </row>
    <row r="908" spans="29:33" ht="15" x14ac:dyDescent="0.2">
      <c r="AC908" s="579"/>
      <c r="AD908" s="303"/>
      <c r="AE908" s="303"/>
      <c r="AF908" s="303"/>
      <c r="AG908" s="303"/>
    </row>
    <row r="909" spans="29:33" ht="15" x14ac:dyDescent="0.2">
      <c r="AC909" s="579"/>
      <c r="AD909" s="303"/>
      <c r="AE909" s="303"/>
      <c r="AF909" s="303"/>
      <c r="AG909" s="303"/>
    </row>
    <row r="910" spans="29:33" ht="15" x14ac:dyDescent="0.2">
      <c r="AC910" s="579"/>
      <c r="AD910" s="303"/>
      <c r="AE910" s="303"/>
      <c r="AF910" s="303"/>
      <c r="AG910" s="303"/>
    </row>
    <row r="911" spans="29:33" ht="15" x14ac:dyDescent="0.2">
      <c r="AC911" s="579"/>
      <c r="AD911" s="303"/>
      <c r="AE911" s="303"/>
      <c r="AF911" s="303"/>
      <c r="AG911" s="303"/>
    </row>
    <row r="912" spans="29:33" ht="15" x14ac:dyDescent="0.2">
      <c r="AC912" s="579"/>
      <c r="AD912" s="303"/>
      <c r="AE912" s="303"/>
      <c r="AF912" s="303"/>
      <c r="AG912" s="303"/>
    </row>
    <row r="913" spans="29:33" ht="15" x14ac:dyDescent="0.2">
      <c r="AC913" s="579"/>
      <c r="AD913" s="303"/>
      <c r="AE913" s="303"/>
      <c r="AF913" s="303"/>
      <c r="AG913" s="303"/>
    </row>
    <row r="914" spans="29:33" ht="15" x14ac:dyDescent="0.2">
      <c r="AC914" s="579"/>
      <c r="AD914" s="303"/>
      <c r="AE914" s="303"/>
      <c r="AF914" s="303"/>
      <c r="AG914" s="303"/>
    </row>
    <row r="915" spans="29:33" ht="15" x14ac:dyDescent="0.2">
      <c r="AC915" s="579"/>
      <c r="AD915" s="303"/>
      <c r="AE915" s="303"/>
      <c r="AF915" s="303"/>
      <c r="AG915" s="303"/>
    </row>
    <row r="916" spans="29:33" ht="15" x14ac:dyDescent="0.2">
      <c r="AC916" s="579"/>
      <c r="AD916" s="303"/>
      <c r="AE916" s="303"/>
      <c r="AF916" s="303"/>
      <c r="AG916" s="303"/>
    </row>
    <row r="917" spans="29:33" ht="15" x14ac:dyDescent="0.2">
      <c r="AC917" s="579"/>
      <c r="AD917" s="303"/>
      <c r="AE917" s="303"/>
      <c r="AF917" s="303"/>
      <c r="AG917" s="303"/>
    </row>
    <row r="918" spans="29:33" ht="15" x14ac:dyDescent="0.2">
      <c r="AC918" s="579"/>
      <c r="AD918" s="303"/>
      <c r="AE918" s="303"/>
      <c r="AF918" s="303"/>
      <c r="AG918" s="303"/>
    </row>
    <row r="919" spans="29:33" ht="15" x14ac:dyDescent="0.2">
      <c r="AC919" s="579"/>
      <c r="AD919" s="303"/>
      <c r="AE919" s="303"/>
      <c r="AF919" s="303"/>
      <c r="AG919" s="303"/>
    </row>
    <row r="920" spans="29:33" ht="15" x14ac:dyDescent="0.2">
      <c r="AC920" s="579"/>
      <c r="AD920" s="303"/>
      <c r="AE920" s="303"/>
      <c r="AF920" s="303"/>
      <c r="AG920" s="303"/>
    </row>
    <row r="921" spans="29:33" ht="15" x14ac:dyDescent="0.2">
      <c r="AC921" s="579"/>
      <c r="AD921" s="303"/>
      <c r="AE921" s="303"/>
      <c r="AF921" s="303"/>
      <c r="AG921" s="303"/>
    </row>
    <row r="922" spans="29:33" ht="15" x14ac:dyDescent="0.2">
      <c r="AC922" s="579"/>
      <c r="AD922" s="303"/>
      <c r="AE922" s="303"/>
      <c r="AF922" s="303"/>
      <c r="AG922" s="303"/>
    </row>
    <row r="923" spans="29:33" ht="15" x14ac:dyDescent="0.2">
      <c r="AC923" s="579"/>
      <c r="AD923" s="303"/>
      <c r="AE923" s="303"/>
      <c r="AF923" s="303"/>
      <c r="AG923" s="303"/>
    </row>
    <row r="924" spans="29:33" ht="15" x14ac:dyDescent="0.2">
      <c r="AC924" s="579"/>
      <c r="AD924" s="303"/>
      <c r="AE924" s="303"/>
      <c r="AF924" s="303"/>
      <c r="AG924" s="303"/>
    </row>
    <row r="925" spans="29:33" ht="15" x14ac:dyDescent="0.2">
      <c r="AC925" s="579"/>
      <c r="AD925" s="303"/>
      <c r="AE925" s="303"/>
      <c r="AF925" s="303"/>
      <c r="AG925" s="303"/>
    </row>
    <row r="926" spans="29:33" ht="15" x14ac:dyDescent="0.2">
      <c r="AC926" s="579"/>
      <c r="AD926" s="303"/>
      <c r="AE926" s="303"/>
      <c r="AF926" s="303"/>
      <c r="AG926" s="303"/>
    </row>
    <row r="927" spans="29:33" ht="15" x14ac:dyDescent="0.2">
      <c r="AC927" s="579"/>
      <c r="AD927" s="303"/>
      <c r="AE927" s="303"/>
      <c r="AF927" s="303"/>
      <c r="AG927" s="303"/>
    </row>
    <row r="928" spans="29:33" ht="15" x14ac:dyDescent="0.2">
      <c r="AC928" s="579"/>
      <c r="AD928" s="303"/>
      <c r="AE928" s="303"/>
      <c r="AF928" s="303"/>
      <c r="AG928" s="303"/>
    </row>
    <row r="929" spans="29:33" ht="15" x14ac:dyDescent="0.2">
      <c r="AC929" s="579"/>
      <c r="AD929" s="303"/>
      <c r="AE929" s="303"/>
      <c r="AF929" s="303"/>
      <c r="AG929" s="303"/>
    </row>
    <row r="930" spans="29:33" ht="15" x14ac:dyDescent="0.2">
      <c r="AC930" s="579"/>
      <c r="AD930" s="303"/>
      <c r="AE930" s="303"/>
      <c r="AF930" s="303"/>
      <c r="AG930" s="303"/>
    </row>
    <row r="931" spans="29:33" ht="15" x14ac:dyDescent="0.2">
      <c r="AC931" s="579"/>
      <c r="AD931" s="303"/>
      <c r="AE931" s="303"/>
      <c r="AF931" s="303"/>
      <c r="AG931" s="303"/>
    </row>
    <row r="932" spans="29:33" ht="15" x14ac:dyDescent="0.2">
      <c r="AC932" s="579"/>
      <c r="AD932" s="303"/>
      <c r="AE932" s="303"/>
      <c r="AF932" s="303"/>
      <c r="AG932" s="303"/>
    </row>
    <row r="933" spans="29:33" ht="15" x14ac:dyDescent="0.2">
      <c r="AC933" s="579"/>
      <c r="AD933" s="303"/>
      <c r="AE933" s="303"/>
      <c r="AF933" s="303"/>
      <c r="AG933" s="303"/>
    </row>
    <row r="934" spans="29:33" ht="15" x14ac:dyDescent="0.2">
      <c r="AC934" s="579"/>
      <c r="AD934" s="303"/>
      <c r="AE934" s="303"/>
      <c r="AF934" s="303"/>
      <c r="AG934" s="303"/>
    </row>
    <row r="935" spans="29:33" ht="15" x14ac:dyDescent="0.2">
      <c r="AC935" s="579"/>
      <c r="AD935" s="303"/>
      <c r="AE935" s="303"/>
      <c r="AF935" s="303"/>
      <c r="AG935" s="303"/>
    </row>
    <row r="936" spans="29:33" ht="15" x14ac:dyDescent="0.2">
      <c r="AC936" s="579"/>
      <c r="AD936" s="303"/>
      <c r="AE936" s="303"/>
      <c r="AF936" s="303"/>
      <c r="AG936" s="303"/>
    </row>
    <row r="937" spans="29:33" ht="15" x14ac:dyDescent="0.2">
      <c r="AC937" s="579"/>
      <c r="AD937" s="303"/>
      <c r="AE937" s="303"/>
      <c r="AF937" s="303"/>
      <c r="AG937" s="303"/>
    </row>
    <row r="938" spans="29:33" ht="15" x14ac:dyDescent="0.2">
      <c r="AC938" s="579"/>
      <c r="AD938" s="303"/>
      <c r="AE938" s="303"/>
      <c r="AF938" s="303"/>
      <c r="AG938" s="303"/>
    </row>
    <row r="939" spans="29:33" ht="15" x14ac:dyDescent="0.2">
      <c r="AC939" s="579"/>
      <c r="AD939" s="303"/>
      <c r="AE939" s="303"/>
      <c r="AF939" s="303"/>
      <c r="AG939" s="303"/>
    </row>
    <row r="940" spans="29:33" ht="15" x14ac:dyDescent="0.2">
      <c r="AC940" s="579"/>
      <c r="AD940" s="303"/>
      <c r="AE940" s="303"/>
      <c r="AF940" s="303"/>
      <c r="AG940" s="303"/>
    </row>
    <row r="941" spans="29:33" ht="15" x14ac:dyDescent="0.2">
      <c r="AC941" s="579"/>
      <c r="AD941" s="303"/>
      <c r="AE941" s="303"/>
      <c r="AF941" s="303"/>
      <c r="AG941" s="303"/>
    </row>
    <row r="942" spans="29:33" ht="15" x14ac:dyDescent="0.2">
      <c r="AC942" s="579"/>
      <c r="AD942" s="303"/>
      <c r="AE942" s="303"/>
      <c r="AF942" s="303"/>
      <c r="AG942" s="303"/>
    </row>
    <row r="943" spans="29:33" ht="15" x14ac:dyDescent="0.2">
      <c r="AC943" s="579"/>
      <c r="AD943" s="303"/>
      <c r="AE943" s="303"/>
      <c r="AF943" s="303"/>
      <c r="AG943" s="303"/>
    </row>
    <row r="944" spans="29:33" ht="15" x14ac:dyDescent="0.2">
      <c r="AC944" s="579"/>
      <c r="AD944" s="303"/>
      <c r="AE944" s="303"/>
      <c r="AF944" s="303"/>
      <c r="AG944" s="303"/>
    </row>
    <row r="945" spans="29:33" ht="15" x14ac:dyDescent="0.2">
      <c r="AC945" s="579"/>
      <c r="AD945" s="303"/>
      <c r="AE945" s="303"/>
      <c r="AF945" s="303"/>
      <c r="AG945" s="303"/>
    </row>
    <row r="946" spans="29:33" ht="15" x14ac:dyDescent="0.2">
      <c r="AC946" s="579"/>
      <c r="AD946" s="303"/>
      <c r="AE946" s="303"/>
      <c r="AF946" s="303"/>
      <c r="AG946" s="303"/>
    </row>
    <row r="947" spans="29:33" ht="15" x14ac:dyDescent="0.2">
      <c r="AC947" s="579"/>
      <c r="AD947" s="303"/>
      <c r="AE947" s="303"/>
      <c r="AF947" s="303"/>
      <c r="AG947" s="303"/>
    </row>
    <row r="948" spans="29:33" ht="15" x14ac:dyDescent="0.2">
      <c r="AC948" s="579"/>
      <c r="AD948" s="303"/>
      <c r="AE948" s="303"/>
      <c r="AF948" s="303"/>
      <c r="AG948" s="303"/>
    </row>
    <row r="949" spans="29:33" ht="15" x14ac:dyDescent="0.2">
      <c r="AC949" s="579"/>
      <c r="AD949" s="303"/>
      <c r="AE949" s="303"/>
      <c r="AF949" s="303"/>
      <c r="AG949" s="303"/>
    </row>
    <row r="950" spans="29:33" ht="15" x14ac:dyDescent="0.2">
      <c r="AC950" s="579"/>
      <c r="AD950" s="303"/>
      <c r="AE950" s="303"/>
      <c r="AF950" s="303"/>
      <c r="AG950" s="303"/>
    </row>
    <row r="951" spans="29:33" ht="15" x14ac:dyDescent="0.2">
      <c r="AC951" s="579"/>
      <c r="AD951" s="303"/>
      <c r="AE951" s="303"/>
      <c r="AF951" s="303"/>
      <c r="AG951" s="303"/>
    </row>
    <row r="952" spans="29:33" ht="15" x14ac:dyDescent="0.2">
      <c r="AC952" s="579"/>
      <c r="AD952" s="303"/>
      <c r="AE952" s="303"/>
      <c r="AF952" s="303"/>
      <c r="AG952" s="303"/>
    </row>
    <row r="953" spans="29:33" ht="15" x14ac:dyDescent="0.2">
      <c r="AC953" s="579"/>
      <c r="AD953" s="303"/>
      <c r="AE953" s="303"/>
      <c r="AF953" s="303"/>
      <c r="AG953" s="303"/>
    </row>
    <row r="954" spans="29:33" ht="15" x14ac:dyDescent="0.2">
      <c r="AC954" s="579"/>
      <c r="AD954" s="303"/>
      <c r="AE954" s="303"/>
      <c r="AF954" s="303"/>
      <c r="AG954" s="303"/>
    </row>
    <row r="955" spans="29:33" ht="15" x14ac:dyDescent="0.2">
      <c r="AC955" s="579"/>
      <c r="AD955" s="303"/>
      <c r="AE955" s="303"/>
      <c r="AF955" s="303"/>
      <c r="AG955" s="303"/>
    </row>
    <row r="956" spans="29:33" ht="15" x14ac:dyDescent="0.2">
      <c r="AC956" s="579"/>
      <c r="AD956" s="303"/>
      <c r="AE956" s="303"/>
      <c r="AF956" s="303"/>
      <c r="AG956" s="303"/>
    </row>
    <row r="957" spans="29:33" ht="15" x14ac:dyDescent="0.2">
      <c r="AC957" s="579"/>
      <c r="AD957" s="303"/>
      <c r="AE957" s="303"/>
      <c r="AF957" s="303"/>
      <c r="AG957" s="303"/>
    </row>
    <row r="958" spans="29:33" ht="15" x14ac:dyDescent="0.2">
      <c r="AC958" s="579"/>
      <c r="AD958" s="303"/>
      <c r="AE958" s="303"/>
      <c r="AF958" s="303"/>
      <c r="AG958" s="303"/>
    </row>
    <row r="959" spans="29:33" ht="15" x14ac:dyDescent="0.2">
      <c r="AC959" s="579"/>
      <c r="AD959" s="303"/>
      <c r="AE959" s="303"/>
      <c r="AF959" s="303"/>
      <c r="AG959" s="303"/>
    </row>
    <row r="960" spans="29:33" ht="15" x14ac:dyDescent="0.2">
      <c r="AC960" s="579"/>
      <c r="AD960" s="303"/>
      <c r="AE960" s="303"/>
      <c r="AF960" s="303"/>
      <c r="AG960" s="303"/>
    </row>
    <row r="961" spans="29:33" ht="15" x14ac:dyDescent="0.2">
      <c r="AC961" s="579"/>
      <c r="AD961" s="303"/>
      <c r="AE961" s="303"/>
      <c r="AF961" s="303"/>
      <c r="AG961" s="303"/>
    </row>
    <row r="962" spans="29:33" ht="15" x14ac:dyDescent="0.2">
      <c r="AC962" s="579"/>
      <c r="AD962" s="303"/>
      <c r="AE962" s="303"/>
      <c r="AF962" s="303"/>
      <c r="AG962" s="303"/>
    </row>
    <row r="963" spans="29:33" ht="15" x14ac:dyDescent="0.2">
      <c r="AC963" s="579"/>
      <c r="AD963" s="303"/>
      <c r="AE963" s="303"/>
      <c r="AF963" s="303"/>
      <c r="AG963" s="303"/>
    </row>
    <row r="964" spans="29:33" ht="15" x14ac:dyDescent="0.2">
      <c r="AC964" s="579"/>
      <c r="AD964" s="303"/>
      <c r="AE964" s="303"/>
      <c r="AF964" s="303"/>
      <c r="AG964" s="303"/>
    </row>
    <row r="965" spans="29:33" ht="15" x14ac:dyDescent="0.2">
      <c r="AC965" s="579"/>
      <c r="AD965" s="303"/>
      <c r="AE965" s="303"/>
      <c r="AF965" s="303"/>
      <c r="AG965" s="303"/>
    </row>
    <row r="966" spans="29:33" ht="15" x14ac:dyDescent="0.2">
      <c r="AC966" s="579"/>
      <c r="AD966" s="303"/>
      <c r="AE966" s="303"/>
      <c r="AF966" s="303"/>
      <c r="AG966" s="303"/>
    </row>
    <row r="967" spans="29:33" ht="15" x14ac:dyDescent="0.2">
      <c r="AC967" s="579"/>
      <c r="AD967" s="303"/>
      <c r="AE967" s="303"/>
      <c r="AF967" s="303"/>
      <c r="AG967" s="303"/>
    </row>
    <row r="968" spans="29:33" ht="15" x14ac:dyDescent="0.2">
      <c r="AC968" s="579"/>
      <c r="AD968" s="303"/>
      <c r="AE968" s="303"/>
      <c r="AF968" s="303"/>
      <c r="AG968" s="303"/>
    </row>
    <row r="969" spans="29:33" ht="15" x14ac:dyDescent="0.2">
      <c r="AC969" s="579"/>
      <c r="AD969" s="303"/>
      <c r="AE969" s="303"/>
      <c r="AF969" s="303"/>
      <c r="AG969" s="303"/>
    </row>
    <row r="970" spans="29:33" ht="15" x14ac:dyDescent="0.2">
      <c r="AC970" s="579"/>
      <c r="AD970" s="303"/>
      <c r="AE970" s="303"/>
      <c r="AF970" s="303"/>
      <c r="AG970" s="303"/>
    </row>
    <row r="971" spans="29:33" ht="15" x14ac:dyDescent="0.2">
      <c r="AC971" s="579"/>
      <c r="AD971" s="303"/>
      <c r="AE971" s="303"/>
      <c r="AF971" s="303"/>
      <c r="AG971" s="303"/>
    </row>
    <row r="972" spans="29:33" ht="15" x14ac:dyDescent="0.2">
      <c r="AC972" s="579"/>
      <c r="AD972" s="303"/>
      <c r="AE972" s="303"/>
      <c r="AF972" s="303"/>
      <c r="AG972" s="303"/>
    </row>
    <row r="973" spans="29:33" ht="15" x14ac:dyDescent="0.2">
      <c r="AC973" s="579"/>
      <c r="AD973" s="303"/>
      <c r="AE973" s="303"/>
      <c r="AF973" s="303"/>
      <c r="AG973" s="303"/>
    </row>
    <row r="974" spans="29:33" ht="15" x14ac:dyDescent="0.2">
      <c r="AC974" s="579"/>
      <c r="AD974" s="303"/>
      <c r="AE974" s="303"/>
      <c r="AF974" s="303"/>
      <c r="AG974" s="303"/>
    </row>
    <row r="975" spans="29:33" ht="15" x14ac:dyDescent="0.2">
      <c r="AC975" s="579"/>
      <c r="AD975" s="303"/>
      <c r="AE975" s="303"/>
      <c r="AF975" s="303"/>
      <c r="AG975" s="303"/>
    </row>
    <row r="976" spans="29:33" ht="15" x14ac:dyDescent="0.2">
      <c r="AC976" s="579"/>
      <c r="AD976" s="303"/>
      <c r="AE976" s="303"/>
      <c r="AF976" s="303"/>
      <c r="AG976" s="303"/>
    </row>
    <row r="977" spans="29:33" ht="15" x14ac:dyDescent="0.2">
      <c r="AC977" s="579"/>
      <c r="AD977" s="303"/>
      <c r="AE977" s="303"/>
      <c r="AF977" s="303"/>
      <c r="AG977" s="303"/>
    </row>
    <row r="978" spans="29:33" ht="15" x14ac:dyDescent="0.2">
      <c r="AC978" s="579"/>
      <c r="AD978" s="303"/>
      <c r="AE978" s="303"/>
      <c r="AF978" s="303"/>
      <c r="AG978" s="303"/>
    </row>
    <row r="979" spans="29:33" ht="15" x14ac:dyDescent="0.2">
      <c r="AC979" s="579"/>
      <c r="AD979" s="303"/>
      <c r="AE979" s="303"/>
      <c r="AF979" s="303"/>
      <c r="AG979" s="303"/>
    </row>
    <row r="980" spans="29:33" ht="15" x14ac:dyDescent="0.2">
      <c r="AC980" s="579"/>
      <c r="AD980" s="303"/>
      <c r="AE980" s="303"/>
      <c r="AF980" s="303"/>
      <c r="AG980" s="303"/>
    </row>
    <row r="981" spans="29:33" ht="15" x14ac:dyDescent="0.2">
      <c r="AC981" s="579"/>
      <c r="AD981" s="303"/>
      <c r="AE981" s="303"/>
      <c r="AF981" s="303"/>
      <c r="AG981" s="303"/>
    </row>
    <row r="982" spans="29:33" ht="15" x14ac:dyDescent="0.2">
      <c r="AC982" s="579"/>
      <c r="AD982" s="303"/>
      <c r="AE982" s="303"/>
      <c r="AF982" s="303"/>
      <c r="AG982" s="303"/>
    </row>
    <row r="983" spans="29:33" ht="15" x14ac:dyDescent="0.2">
      <c r="AC983" s="579"/>
      <c r="AD983" s="303"/>
      <c r="AE983" s="303"/>
      <c r="AF983" s="303"/>
      <c r="AG983" s="303"/>
    </row>
    <row r="984" spans="29:33" ht="15" x14ac:dyDescent="0.2">
      <c r="AC984" s="579"/>
      <c r="AD984" s="303"/>
      <c r="AE984" s="303"/>
      <c r="AF984" s="303"/>
      <c r="AG984" s="303"/>
    </row>
    <row r="985" spans="29:33" ht="15" x14ac:dyDescent="0.2">
      <c r="AC985" s="579"/>
      <c r="AD985" s="303"/>
      <c r="AE985" s="303"/>
      <c r="AF985" s="303"/>
      <c r="AG985" s="303"/>
    </row>
    <row r="986" spans="29:33" ht="15" x14ac:dyDescent="0.2">
      <c r="AC986" s="579"/>
      <c r="AD986" s="303"/>
      <c r="AE986" s="303"/>
      <c r="AF986" s="303"/>
      <c r="AG986" s="303"/>
    </row>
    <row r="987" spans="29:33" ht="15" x14ac:dyDescent="0.2">
      <c r="AC987" s="579"/>
      <c r="AD987" s="303"/>
      <c r="AE987" s="303"/>
      <c r="AF987" s="303"/>
      <c r="AG987" s="303"/>
    </row>
    <row r="988" spans="29:33" ht="15" x14ac:dyDescent="0.2">
      <c r="AC988" s="579"/>
      <c r="AD988" s="303"/>
      <c r="AE988" s="303"/>
      <c r="AF988" s="303"/>
      <c r="AG988" s="303"/>
    </row>
    <row r="989" spans="29:33" ht="15" x14ac:dyDescent="0.2">
      <c r="AC989" s="579"/>
      <c r="AD989" s="303"/>
      <c r="AE989" s="303"/>
      <c r="AF989" s="303"/>
      <c r="AG989" s="303"/>
    </row>
    <row r="990" spans="29:33" ht="15" x14ac:dyDescent="0.2">
      <c r="AC990" s="579"/>
      <c r="AD990" s="303"/>
      <c r="AE990" s="303"/>
      <c r="AF990" s="303"/>
      <c r="AG990" s="303"/>
    </row>
    <row r="991" spans="29:33" ht="15" x14ac:dyDescent="0.2">
      <c r="AC991" s="579"/>
      <c r="AD991" s="303"/>
      <c r="AE991" s="303"/>
      <c r="AF991" s="303"/>
      <c r="AG991" s="303"/>
    </row>
    <row r="992" spans="29:33" ht="15" x14ac:dyDescent="0.2">
      <c r="AC992" s="579"/>
      <c r="AD992" s="303"/>
      <c r="AE992" s="303"/>
      <c r="AF992" s="303"/>
      <c r="AG992" s="303"/>
    </row>
    <row r="993" spans="29:33" ht="15" x14ac:dyDescent="0.2">
      <c r="AC993" s="579"/>
      <c r="AD993" s="303"/>
      <c r="AE993" s="303"/>
      <c r="AF993" s="303"/>
      <c r="AG993" s="303"/>
    </row>
    <row r="994" spans="29:33" ht="15" x14ac:dyDescent="0.2">
      <c r="AC994" s="579"/>
      <c r="AD994" s="303"/>
      <c r="AE994" s="303"/>
      <c r="AF994" s="303"/>
      <c r="AG994" s="303"/>
    </row>
    <row r="995" spans="29:33" ht="15" x14ac:dyDescent="0.2">
      <c r="AC995" s="579"/>
      <c r="AD995" s="303"/>
      <c r="AE995" s="303"/>
      <c r="AF995" s="303"/>
      <c r="AG995" s="303"/>
    </row>
    <row r="996" spans="29:33" ht="15" x14ac:dyDescent="0.2">
      <c r="AC996" s="579"/>
      <c r="AD996" s="303"/>
      <c r="AE996" s="303"/>
      <c r="AF996" s="303"/>
      <c r="AG996" s="303"/>
    </row>
    <row r="997" spans="29:33" ht="15" x14ac:dyDescent="0.2">
      <c r="AC997" s="579"/>
      <c r="AD997" s="303"/>
      <c r="AE997" s="303"/>
      <c r="AF997" s="303"/>
      <c r="AG997" s="303"/>
    </row>
    <row r="998" spans="29:33" ht="15" x14ac:dyDescent="0.2">
      <c r="AC998" s="579"/>
      <c r="AD998" s="303"/>
      <c r="AE998" s="303"/>
      <c r="AF998" s="303"/>
      <c r="AG998" s="303"/>
    </row>
    <row r="999" spans="29:33" ht="15" x14ac:dyDescent="0.2">
      <c r="AC999" s="579"/>
      <c r="AD999" s="303"/>
      <c r="AE999" s="303"/>
      <c r="AF999" s="303"/>
      <c r="AG999" s="303"/>
    </row>
    <row r="1000" spans="29:33" ht="15" x14ac:dyDescent="0.2">
      <c r="AC1000" s="579"/>
      <c r="AD1000" s="303"/>
      <c r="AE1000" s="303"/>
      <c r="AF1000" s="303"/>
      <c r="AG1000" s="303"/>
    </row>
    <row r="1001" spans="29:33" ht="15" x14ac:dyDescent="0.2">
      <c r="AC1001" s="579"/>
      <c r="AD1001" s="303"/>
      <c r="AE1001" s="303"/>
      <c r="AF1001" s="303"/>
      <c r="AG1001" s="303"/>
    </row>
    <row r="1002" spans="29:33" ht="15" x14ac:dyDescent="0.2">
      <c r="AC1002" s="579"/>
      <c r="AD1002" s="303"/>
      <c r="AE1002" s="303"/>
      <c r="AF1002" s="303"/>
      <c r="AG1002" s="303"/>
    </row>
    <row r="1003" spans="29:33" ht="15" x14ac:dyDescent="0.2">
      <c r="AC1003" s="579"/>
      <c r="AD1003" s="303"/>
      <c r="AE1003" s="303"/>
      <c r="AF1003" s="303"/>
      <c r="AG1003" s="303"/>
    </row>
    <row r="1004" spans="29:33" ht="15" x14ac:dyDescent="0.2">
      <c r="AC1004" s="579"/>
      <c r="AD1004" s="303"/>
      <c r="AE1004" s="303"/>
      <c r="AF1004" s="303"/>
      <c r="AG1004" s="303"/>
    </row>
    <row r="1005" spans="29:33" ht="15" x14ac:dyDescent="0.2">
      <c r="AC1005" s="579"/>
      <c r="AD1005" s="303"/>
      <c r="AE1005" s="303"/>
      <c r="AF1005" s="303"/>
      <c r="AG1005" s="303"/>
    </row>
    <row r="1006" spans="29:33" ht="15" x14ac:dyDescent="0.2">
      <c r="AC1006" s="579"/>
      <c r="AD1006" s="303"/>
      <c r="AE1006" s="303"/>
      <c r="AF1006" s="303"/>
      <c r="AG1006" s="303"/>
    </row>
    <row r="1007" spans="29:33" ht="15" x14ac:dyDescent="0.2">
      <c r="AC1007" s="579"/>
      <c r="AD1007" s="303"/>
      <c r="AE1007" s="303"/>
      <c r="AF1007" s="303"/>
      <c r="AG1007" s="303"/>
    </row>
    <row r="1008" spans="29:33" ht="15" x14ac:dyDescent="0.2">
      <c r="AC1008" s="579"/>
      <c r="AD1008" s="303"/>
      <c r="AE1008" s="303"/>
      <c r="AF1008" s="303"/>
      <c r="AG1008" s="303"/>
    </row>
    <row r="1009" spans="29:33" ht="15" x14ac:dyDescent="0.2">
      <c r="AC1009" s="579"/>
      <c r="AD1009" s="303"/>
      <c r="AE1009" s="303"/>
      <c r="AF1009" s="303"/>
      <c r="AG1009" s="303"/>
    </row>
    <row r="1010" spans="29:33" ht="15" x14ac:dyDescent="0.2">
      <c r="AC1010" s="579"/>
      <c r="AD1010" s="303"/>
      <c r="AE1010" s="303"/>
      <c r="AF1010" s="303"/>
      <c r="AG1010" s="303"/>
    </row>
    <row r="1011" spans="29:33" ht="15" x14ac:dyDescent="0.2">
      <c r="AC1011" s="579"/>
      <c r="AD1011" s="303"/>
      <c r="AE1011" s="303"/>
      <c r="AF1011" s="303"/>
      <c r="AG1011" s="303"/>
    </row>
    <row r="1012" spans="29:33" ht="15" x14ac:dyDescent="0.2">
      <c r="AC1012" s="579"/>
      <c r="AD1012" s="303"/>
      <c r="AE1012" s="303"/>
      <c r="AF1012" s="303"/>
      <c r="AG1012" s="303"/>
    </row>
    <row r="1013" spans="29:33" ht="15" x14ac:dyDescent="0.2">
      <c r="AC1013" s="579"/>
      <c r="AD1013" s="303"/>
      <c r="AE1013" s="303"/>
      <c r="AF1013" s="303"/>
      <c r="AG1013" s="303"/>
    </row>
    <row r="1014" spans="29:33" ht="15" x14ac:dyDescent="0.2">
      <c r="AC1014" s="579"/>
      <c r="AD1014" s="303"/>
      <c r="AE1014" s="303"/>
      <c r="AF1014" s="303"/>
      <c r="AG1014" s="303"/>
    </row>
    <row r="1015" spans="29:33" ht="15" x14ac:dyDescent="0.2">
      <c r="AC1015" s="579"/>
      <c r="AD1015" s="303"/>
      <c r="AE1015" s="303"/>
      <c r="AF1015" s="303"/>
      <c r="AG1015" s="303"/>
    </row>
    <row r="1016" spans="29:33" ht="15" x14ac:dyDescent="0.2">
      <c r="AC1016" s="579"/>
      <c r="AD1016" s="303"/>
      <c r="AE1016" s="303"/>
      <c r="AF1016" s="303"/>
      <c r="AG1016" s="303"/>
    </row>
    <row r="1017" spans="29:33" ht="15" x14ac:dyDescent="0.2">
      <c r="AC1017" s="579"/>
      <c r="AD1017" s="303"/>
      <c r="AE1017" s="303"/>
      <c r="AF1017" s="303"/>
      <c r="AG1017" s="303"/>
    </row>
    <row r="1018" spans="29:33" ht="15" x14ac:dyDescent="0.2">
      <c r="AC1018" s="579"/>
      <c r="AD1018" s="303"/>
      <c r="AE1018" s="303"/>
      <c r="AF1018" s="303"/>
      <c r="AG1018" s="303"/>
    </row>
    <row r="1019" spans="29:33" ht="15" x14ac:dyDescent="0.2">
      <c r="AC1019" s="579"/>
      <c r="AD1019" s="303"/>
      <c r="AE1019" s="303"/>
      <c r="AF1019" s="303"/>
      <c r="AG1019" s="303"/>
    </row>
    <row r="1020" spans="29:33" ht="15" x14ac:dyDescent="0.2">
      <c r="AC1020" s="579"/>
      <c r="AD1020" s="303"/>
      <c r="AE1020" s="303"/>
      <c r="AF1020" s="303"/>
      <c r="AG1020" s="303"/>
    </row>
    <row r="1021" spans="29:33" ht="15" x14ac:dyDescent="0.2">
      <c r="AC1021" s="579"/>
      <c r="AD1021" s="303"/>
      <c r="AE1021" s="303"/>
      <c r="AF1021" s="303"/>
      <c r="AG1021" s="303"/>
    </row>
    <row r="1022" spans="29:33" ht="15" x14ac:dyDescent="0.2">
      <c r="AC1022" s="579"/>
      <c r="AD1022" s="303"/>
      <c r="AE1022" s="303"/>
      <c r="AF1022" s="303"/>
      <c r="AG1022" s="303"/>
    </row>
    <row r="1023" spans="29:33" ht="15" x14ac:dyDescent="0.2">
      <c r="AC1023" s="579"/>
      <c r="AD1023" s="303"/>
      <c r="AE1023" s="303"/>
      <c r="AF1023" s="303"/>
      <c r="AG1023" s="303"/>
    </row>
    <row r="1024" spans="29:33" ht="15" x14ac:dyDescent="0.2">
      <c r="AC1024" s="579"/>
      <c r="AD1024" s="303"/>
      <c r="AE1024" s="303"/>
      <c r="AF1024" s="303"/>
      <c r="AG1024" s="303"/>
    </row>
    <row r="1025" spans="29:33" ht="15" x14ac:dyDescent="0.2">
      <c r="AC1025" s="579"/>
      <c r="AD1025" s="303"/>
      <c r="AE1025" s="303"/>
      <c r="AF1025" s="303"/>
      <c r="AG1025" s="303"/>
    </row>
    <row r="1026" spans="29:33" ht="15" x14ac:dyDescent="0.2">
      <c r="AC1026" s="579"/>
      <c r="AD1026" s="303"/>
      <c r="AE1026" s="303"/>
      <c r="AF1026" s="303"/>
      <c r="AG1026" s="303"/>
    </row>
    <row r="1027" spans="29:33" ht="15" x14ac:dyDescent="0.2">
      <c r="AC1027" s="579"/>
      <c r="AD1027" s="303"/>
      <c r="AE1027" s="303"/>
      <c r="AF1027" s="303"/>
      <c r="AG1027" s="303"/>
    </row>
    <row r="1028" spans="29:33" ht="15" x14ac:dyDescent="0.2">
      <c r="AC1028" s="579"/>
      <c r="AD1028" s="303"/>
      <c r="AE1028" s="303"/>
      <c r="AF1028" s="303"/>
      <c r="AG1028" s="303"/>
    </row>
    <row r="1029" spans="29:33" ht="15" x14ac:dyDescent="0.2">
      <c r="AC1029" s="579"/>
      <c r="AD1029" s="303"/>
      <c r="AE1029" s="303"/>
      <c r="AF1029" s="303"/>
      <c r="AG1029" s="303"/>
    </row>
    <row r="1030" spans="29:33" ht="15" x14ac:dyDescent="0.2">
      <c r="AC1030" s="579"/>
      <c r="AD1030" s="303"/>
      <c r="AE1030" s="303"/>
      <c r="AF1030" s="303"/>
      <c r="AG1030" s="303"/>
    </row>
    <row r="1031" spans="29:33" ht="15" x14ac:dyDescent="0.2">
      <c r="AC1031" s="579"/>
      <c r="AD1031" s="303"/>
      <c r="AE1031" s="303"/>
      <c r="AF1031" s="303"/>
      <c r="AG1031" s="303"/>
    </row>
    <row r="1032" spans="29:33" ht="15" x14ac:dyDescent="0.2">
      <c r="AC1032" s="579"/>
      <c r="AD1032" s="303"/>
      <c r="AE1032" s="303"/>
      <c r="AF1032" s="303"/>
      <c r="AG1032" s="303"/>
    </row>
    <row r="1033" spans="29:33" ht="15" x14ac:dyDescent="0.2">
      <c r="AC1033" s="579"/>
      <c r="AD1033" s="303"/>
      <c r="AE1033" s="303"/>
      <c r="AF1033" s="303"/>
      <c r="AG1033" s="303"/>
    </row>
    <row r="1034" spans="29:33" ht="15" x14ac:dyDescent="0.2">
      <c r="AC1034" s="579"/>
      <c r="AD1034" s="303"/>
      <c r="AE1034" s="303"/>
      <c r="AF1034" s="303"/>
      <c r="AG1034" s="303"/>
    </row>
    <row r="1035" spans="29:33" ht="15" x14ac:dyDescent="0.2">
      <c r="AC1035" s="579"/>
      <c r="AD1035" s="303"/>
      <c r="AE1035" s="303"/>
      <c r="AF1035" s="303"/>
      <c r="AG1035" s="303"/>
    </row>
    <row r="1036" spans="29:33" ht="15" x14ac:dyDescent="0.2">
      <c r="AC1036" s="579"/>
      <c r="AD1036" s="303"/>
      <c r="AE1036" s="303"/>
      <c r="AF1036" s="303"/>
      <c r="AG1036" s="303"/>
    </row>
    <row r="1037" spans="29:33" ht="15" x14ac:dyDescent="0.2">
      <c r="AC1037" s="579"/>
      <c r="AD1037" s="303"/>
      <c r="AE1037" s="303"/>
      <c r="AF1037" s="303"/>
      <c r="AG1037" s="303"/>
    </row>
    <row r="1038" spans="29:33" ht="15" x14ac:dyDescent="0.2">
      <c r="AC1038" s="579"/>
      <c r="AD1038" s="303"/>
      <c r="AE1038" s="303"/>
      <c r="AF1038" s="303"/>
      <c r="AG1038" s="303"/>
    </row>
    <row r="1039" spans="29:33" ht="15" x14ac:dyDescent="0.2">
      <c r="AC1039" s="579"/>
      <c r="AD1039" s="303"/>
      <c r="AE1039" s="303"/>
      <c r="AF1039" s="303"/>
      <c r="AG1039" s="303"/>
    </row>
    <row r="1040" spans="29:33" ht="15" x14ac:dyDescent="0.2">
      <c r="AC1040" s="579"/>
      <c r="AD1040" s="303"/>
      <c r="AE1040" s="303"/>
      <c r="AF1040" s="303"/>
      <c r="AG1040" s="303"/>
    </row>
    <row r="1041" spans="29:33" ht="15" x14ac:dyDescent="0.2">
      <c r="AC1041" s="579"/>
      <c r="AD1041" s="303"/>
      <c r="AE1041" s="303"/>
      <c r="AF1041" s="303"/>
      <c r="AG1041" s="303"/>
    </row>
    <row r="1042" spans="29:33" ht="15" x14ac:dyDescent="0.2">
      <c r="AC1042" s="579"/>
      <c r="AD1042" s="303"/>
      <c r="AE1042" s="303"/>
      <c r="AF1042" s="303"/>
      <c r="AG1042" s="303"/>
    </row>
    <row r="1043" spans="29:33" ht="15" x14ac:dyDescent="0.2">
      <c r="AC1043" s="579"/>
      <c r="AD1043" s="303"/>
      <c r="AE1043" s="303"/>
      <c r="AF1043" s="303"/>
      <c r="AG1043" s="303"/>
    </row>
    <row r="1044" spans="29:33" ht="15" x14ac:dyDescent="0.2">
      <c r="AC1044" s="579"/>
      <c r="AD1044" s="303"/>
      <c r="AE1044" s="303"/>
      <c r="AF1044" s="303"/>
      <c r="AG1044" s="303"/>
    </row>
    <row r="1045" spans="29:33" ht="15" x14ac:dyDescent="0.2">
      <c r="AC1045" s="579"/>
      <c r="AD1045" s="303"/>
      <c r="AE1045" s="303"/>
      <c r="AF1045" s="303"/>
      <c r="AG1045" s="303"/>
    </row>
    <row r="1046" spans="29:33" ht="15" x14ac:dyDescent="0.2">
      <c r="AC1046" s="579"/>
      <c r="AD1046" s="303"/>
      <c r="AE1046" s="303"/>
      <c r="AF1046" s="303"/>
      <c r="AG1046" s="303"/>
    </row>
    <row r="1047" spans="29:33" ht="15" x14ac:dyDescent="0.2">
      <c r="AC1047" s="579"/>
      <c r="AD1047" s="303"/>
      <c r="AE1047" s="303"/>
      <c r="AF1047" s="303"/>
      <c r="AG1047" s="303"/>
    </row>
    <row r="1048" spans="29:33" ht="15" x14ac:dyDescent="0.2">
      <c r="AC1048" s="579"/>
      <c r="AD1048" s="303"/>
      <c r="AE1048" s="303"/>
      <c r="AF1048" s="303"/>
      <c r="AG1048" s="303"/>
    </row>
    <row r="1049" spans="29:33" ht="15" x14ac:dyDescent="0.2">
      <c r="AC1049" s="579"/>
      <c r="AD1049" s="303"/>
      <c r="AE1049" s="303"/>
      <c r="AF1049" s="303"/>
      <c r="AG1049" s="303"/>
    </row>
    <row r="1050" spans="29:33" ht="15" x14ac:dyDescent="0.2">
      <c r="AC1050" s="579"/>
      <c r="AD1050" s="303"/>
      <c r="AE1050" s="303"/>
      <c r="AF1050" s="303"/>
      <c r="AG1050" s="303"/>
    </row>
    <row r="1051" spans="29:33" ht="15" x14ac:dyDescent="0.2">
      <c r="AC1051" s="579"/>
      <c r="AD1051" s="303"/>
      <c r="AE1051" s="303"/>
      <c r="AF1051" s="303"/>
      <c r="AG1051" s="303"/>
    </row>
    <row r="1052" spans="29:33" ht="15" x14ac:dyDescent="0.2">
      <c r="AC1052" s="579"/>
      <c r="AD1052" s="303"/>
      <c r="AE1052" s="303"/>
      <c r="AF1052" s="303"/>
      <c r="AG1052" s="303"/>
    </row>
    <row r="1053" spans="29:33" ht="15" x14ac:dyDescent="0.2">
      <c r="AC1053" s="579"/>
      <c r="AD1053" s="303"/>
      <c r="AE1053" s="303"/>
      <c r="AF1053" s="303"/>
      <c r="AG1053" s="303"/>
    </row>
    <row r="1054" spans="29:33" ht="15" x14ac:dyDescent="0.2">
      <c r="AC1054" s="579"/>
      <c r="AD1054" s="303"/>
      <c r="AE1054" s="303"/>
      <c r="AF1054" s="303"/>
      <c r="AG1054" s="303"/>
    </row>
    <row r="1055" spans="29:33" ht="15" x14ac:dyDescent="0.2">
      <c r="AC1055" s="579"/>
      <c r="AD1055" s="303"/>
      <c r="AE1055" s="303"/>
      <c r="AF1055" s="303"/>
      <c r="AG1055" s="303"/>
    </row>
    <row r="1056" spans="29:33" ht="15" x14ac:dyDescent="0.2">
      <c r="AC1056" s="579"/>
      <c r="AD1056" s="303"/>
      <c r="AE1056" s="303"/>
      <c r="AF1056" s="303"/>
      <c r="AG1056" s="303"/>
    </row>
    <row r="1057" spans="29:33" ht="15" x14ac:dyDescent="0.2">
      <c r="AC1057" s="579"/>
      <c r="AD1057" s="303"/>
      <c r="AE1057" s="303"/>
      <c r="AF1057" s="303"/>
      <c r="AG1057" s="303"/>
    </row>
    <row r="1058" spans="29:33" ht="15" x14ac:dyDescent="0.2">
      <c r="AC1058" s="579"/>
      <c r="AD1058" s="303"/>
      <c r="AE1058" s="303"/>
      <c r="AF1058" s="303"/>
      <c r="AG1058" s="303"/>
    </row>
    <row r="1059" spans="29:33" ht="15" x14ac:dyDescent="0.2">
      <c r="AC1059" s="579"/>
      <c r="AD1059" s="303"/>
      <c r="AE1059" s="303"/>
      <c r="AF1059" s="303"/>
      <c r="AG1059" s="303"/>
    </row>
    <row r="1060" spans="29:33" ht="15" x14ac:dyDescent="0.2">
      <c r="AC1060" s="579"/>
      <c r="AD1060" s="303"/>
      <c r="AE1060" s="303"/>
      <c r="AF1060" s="303"/>
      <c r="AG1060" s="303"/>
    </row>
    <row r="1061" spans="29:33" ht="15" x14ac:dyDescent="0.2">
      <c r="AC1061" s="579"/>
      <c r="AD1061" s="303"/>
      <c r="AE1061" s="303"/>
      <c r="AF1061" s="303"/>
      <c r="AG1061" s="303"/>
    </row>
    <row r="1062" spans="29:33" ht="15" x14ac:dyDescent="0.2">
      <c r="AC1062" s="579"/>
      <c r="AD1062" s="303"/>
      <c r="AE1062" s="303"/>
      <c r="AF1062" s="303"/>
      <c r="AG1062" s="303"/>
    </row>
    <row r="1063" spans="29:33" ht="15" x14ac:dyDescent="0.2">
      <c r="AC1063" s="579"/>
      <c r="AD1063" s="303"/>
      <c r="AE1063" s="303"/>
      <c r="AF1063" s="303"/>
      <c r="AG1063" s="303"/>
    </row>
    <row r="1064" spans="29:33" ht="15" x14ac:dyDescent="0.2">
      <c r="AC1064" s="579"/>
      <c r="AD1064" s="303"/>
      <c r="AE1064" s="303"/>
      <c r="AF1064" s="303"/>
      <c r="AG1064" s="303"/>
    </row>
    <row r="1065" spans="29:33" ht="15" x14ac:dyDescent="0.2">
      <c r="AC1065" s="579"/>
      <c r="AD1065" s="303"/>
      <c r="AE1065" s="303"/>
      <c r="AF1065" s="303"/>
      <c r="AG1065" s="303"/>
    </row>
    <row r="1066" spans="29:33" ht="15" x14ac:dyDescent="0.2">
      <c r="AC1066" s="579"/>
      <c r="AD1066" s="303"/>
      <c r="AE1066" s="303"/>
      <c r="AF1066" s="303"/>
      <c r="AG1066" s="303"/>
    </row>
    <row r="1067" spans="29:33" ht="15" x14ac:dyDescent="0.2">
      <c r="AC1067" s="579"/>
      <c r="AD1067" s="303"/>
      <c r="AE1067" s="303"/>
      <c r="AF1067" s="303"/>
      <c r="AG1067" s="303"/>
    </row>
    <row r="1068" spans="29:33" ht="15" x14ac:dyDescent="0.2">
      <c r="AC1068" s="579"/>
      <c r="AD1068" s="303"/>
      <c r="AE1068" s="303"/>
      <c r="AF1068" s="303"/>
      <c r="AG1068" s="303"/>
    </row>
    <row r="1069" spans="29:33" ht="15" x14ac:dyDescent="0.2">
      <c r="AC1069" s="579"/>
      <c r="AD1069" s="303"/>
      <c r="AE1069" s="303"/>
      <c r="AF1069" s="303"/>
      <c r="AG1069" s="303"/>
    </row>
    <row r="1070" spans="29:33" ht="15" x14ac:dyDescent="0.2">
      <c r="AC1070" s="579"/>
      <c r="AD1070" s="303"/>
      <c r="AE1070" s="303"/>
      <c r="AF1070" s="303"/>
      <c r="AG1070" s="303"/>
    </row>
    <row r="1071" spans="29:33" ht="15" x14ac:dyDescent="0.2">
      <c r="AC1071" s="579"/>
      <c r="AD1071" s="303"/>
      <c r="AE1071" s="303"/>
      <c r="AF1071" s="303"/>
      <c r="AG1071" s="303"/>
    </row>
    <row r="1072" spans="29:33" ht="15" x14ac:dyDescent="0.2">
      <c r="AC1072" s="579"/>
      <c r="AD1072" s="303"/>
      <c r="AE1072" s="303"/>
      <c r="AF1072" s="303"/>
      <c r="AG1072" s="303"/>
    </row>
    <row r="1073" spans="29:33" ht="15" x14ac:dyDescent="0.2">
      <c r="AC1073" s="579"/>
      <c r="AD1073" s="303"/>
      <c r="AE1073" s="303"/>
      <c r="AF1073" s="303"/>
      <c r="AG1073" s="303"/>
    </row>
    <row r="1074" spans="29:33" ht="15" x14ac:dyDescent="0.2">
      <c r="AC1074" s="579"/>
      <c r="AD1074" s="303"/>
      <c r="AE1074" s="303"/>
      <c r="AF1074" s="303"/>
      <c r="AG1074" s="303"/>
    </row>
    <row r="1075" spans="29:33" ht="15" x14ac:dyDescent="0.2">
      <c r="AC1075" s="579"/>
      <c r="AD1075" s="303"/>
      <c r="AE1075" s="303"/>
      <c r="AF1075" s="303"/>
      <c r="AG1075" s="303"/>
    </row>
    <row r="1076" spans="29:33" ht="15" x14ac:dyDescent="0.2">
      <c r="AC1076" s="579"/>
      <c r="AD1076" s="303"/>
      <c r="AE1076" s="303"/>
      <c r="AF1076" s="303"/>
      <c r="AG1076" s="303"/>
    </row>
    <row r="1077" spans="29:33" ht="15" x14ac:dyDescent="0.2">
      <c r="AC1077" s="579"/>
      <c r="AD1077" s="303"/>
      <c r="AE1077" s="303"/>
      <c r="AF1077" s="303"/>
      <c r="AG1077" s="303"/>
    </row>
    <row r="1078" spans="29:33" ht="15" x14ac:dyDescent="0.2">
      <c r="AC1078" s="579"/>
      <c r="AD1078" s="303"/>
      <c r="AE1078" s="303"/>
      <c r="AF1078" s="303"/>
      <c r="AG1078" s="303"/>
    </row>
    <row r="1079" spans="29:33" ht="15" x14ac:dyDescent="0.2">
      <c r="AC1079" s="579"/>
      <c r="AD1079" s="303"/>
      <c r="AE1079" s="303"/>
      <c r="AF1079" s="303"/>
      <c r="AG1079" s="303"/>
    </row>
    <row r="1080" spans="29:33" ht="15" x14ac:dyDescent="0.2">
      <c r="AC1080" s="579"/>
      <c r="AD1080" s="303"/>
      <c r="AE1080" s="303"/>
      <c r="AF1080" s="303"/>
      <c r="AG1080" s="303"/>
    </row>
    <row r="1081" spans="29:33" ht="15" x14ac:dyDescent="0.2">
      <c r="AC1081" s="579"/>
      <c r="AD1081" s="303"/>
      <c r="AE1081" s="303"/>
      <c r="AF1081" s="303"/>
      <c r="AG1081" s="303"/>
    </row>
    <row r="1082" spans="29:33" ht="15" x14ac:dyDescent="0.2">
      <c r="AC1082" s="579"/>
      <c r="AD1082" s="303"/>
      <c r="AE1082" s="303"/>
      <c r="AF1082" s="303"/>
      <c r="AG1082" s="303"/>
    </row>
    <row r="1083" spans="29:33" ht="15" x14ac:dyDescent="0.2">
      <c r="AC1083" s="579"/>
      <c r="AD1083" s="303"/>
      <c r="AE1083" s="303"/>
      <c r="AF1083" s="303"/>
      <c r="AG1083" s="303"/>
    </row>
    <row r="1084" spans="29:33" ht="15" x14ac:dyDescent="0.2">
      <c r="AC1084" s="579"/>
      <c r="AD1084" s="303"/>
      <c r="AE1084" s="303"/>
      <c r="AF1084" s="303"/>
      <c r="AG1084" s="303"/>
    </row>
    <row r="1085" spans="29:33" ht="15" x14ac:dyDescent="0.2">
      <c r="AC1085" s="579"/>
      <c r="AD1085" s="303"/>
      <c r="AE1085" s="303"/>
      <c r="AF1085" s="303"/>
      <c r="AG1085" s="303"/>
    </row>
    <row r="1086" spans="29:33" ht="15" x14ac:dyDescent="0.2">
      <c r="AC1086" s="579"/>
      <c r="AD1086" s="303"/>
      <c r="AE1086" s="303"/>
      <c r="AF1086" s="303"/>
      <c r="AG1086" s="303"/>
    </row>
    <row r="1087" spans="29:33" ht="15" x14ac:dyDescent="0.2">
      <c r="AC1087" s="579"/>
      <c r="AD1087" s="303"/>
      <c r="AE1087" s="303"/>
      <c r="AF1087" s="303"/>
      <c r="AG1087" s="303"/>
    </row>
    <row r="1088" spans="29:33" ht="15" x14ac:dyDescent="0.2">
      <c r="AC1088" s="579"/>
      <c r="AD1088" s="303"/>
      <c r="AE1088" s="303"/>
      <c r="AF1088" s="303"/>
      <c r="AG1088" s="303"/>
    </row>
    <row r="1089" spans="29:33" ht="15" x14ac:dyDescent="0.2">
      <c r="AC1089" s="579"/>
      <c r="AD1089" s="303"/>
      <c r="AE1089" s="303"/>
      <c r="AF1089" s="303"/>
      <c r="AG1089" s="303"/>
    </row>
    <row r="1090" spans="29:33" ht="15" x14ac:dyDescent="0.2">
      <c r="AC1090" s="579"/>
      <c r="AD1090" s="303"/>
      <c r="AE1090" s="303"/>
      <c r="AF1090" s="303"/>
      <c r="AG1090" s="303"/>
    </row>
    <row r="1091" spans="29:33" ht="15" x14ac:dyDescent="0.2">
      <c r="AC1091" s="579"/>
      <c r="AD1091" s="303"/>
      <c r="AE1091" s="303"/>
      <c r="AF1091" s="303"/>
      <c r="AG1091" s="303"/>
    </row>
    <row r="1092" spans="29:33" ht="15" x14ac:dyDescent="0.2">
      <c r="AC1092" s="579"/>
      <c r="AD1092" s="303"/>
      <c r="AE1092" s="303"/>
      <c r="AF1092" s="303"/>
      <c r="AG1092" s="303"/>
    </row>
    <row r="1093" spans="29:33" ht="15" x14ac:dyDescent="0.2">
      <c r="AC1093" s="579"/>
      <c r="AD1093" s="303"/>
      <c r="AE1093" s="303"/>
      <c r="AF1093" s="303"/>
      <c r="AG1093" s="303"/>
    </row>
    <row r="1094" spans="29:33" ht="15" x14ac:dyDescent="0.2">
      <c r="AC1094" s="579"/>
      <c r="AD1094" s="303"/>
      <c r="AE1094" s="303"/>
      <c r="AF1094" s="303"/>
      <c r="AG1094" s="303"/>
    </row>
    <row r="1095" spans="29:33" ht="15" x14ac:dyDescent="0.2">
      <c r="AC1095" s="579"/>
      <c r="AD1095" s="303"/>
      <c r="AE1095" s="303"/>
      <c r="AF1095" s="303"/>
      <c r="AG1095" s="303"/>
    </row>
    <row r="1096" spans="29:33" ht="15" x14ac:dyDescent="0.2">
      <c r="AC1096" s="579"/>
      <c r="AD1096" s="303"/>
      <c r="AE1096" s="303"/>
      <c r="AF1096" s="303"/>
      <c r="AG1096" s="303"/>
    </row>
    <row r="1097" spans="29:33" ht="15" x14ac:dyDescent="0.2">
      <c r="AC1097" s="579"/>
      <c r="AD1097" s="303"/>
      <c r="AE1097" s="303"/>
      <c r="AF1097" s="303"/>
      <c r="AG1097" s="303"/>
    </row>
    <row r="1098" spans="29:33" ht="15" x14ac:dyDescent="0.2">
      <c r="AC1098" s="579"/>
      <c r="AD1098" s="303"/>
      <c r="AE1098" s="303"/>
      <c r="AF1098" s="303"/>
      <c r="AG1098" s="303"/>
    </row>
    <row r="1099" spans="29:33" ht="15" x14ac:dyDescent="0.2">
      <c r="AC1099" s="579"/>
      <c r="AD1099" s="303"/>
      <c r="AE1099" s="303"/>
      <c r="AF1099" s="303"/>
      <c r="AG1099" s="303"/>
    </row>
    <row r="1100" spans="29:33" ht="15" x14ac:dyDescent="0.2">
      <c r="AC1100" s="579"/>
      <c r="AD1100" s="303"/>
      <c r="AE1100" s="303"/>
      <c r="AF1100" s="303"/>
      <c r="AG1100" s="303"/>
    </row>
    <row r="1101" spans="29:33" ht="15" x14ac:dyDescent="0.2">
      <c r="AC1101" s="579"/>
      <c r="AD1101" s="303"/>
      <c r="AE1101" s="303"/>
      <c r="AF1101" s="303"/>
      <c r="AG1101" s="303"/>
    </row>
    <row r="1102" spans="29:33" ht="15" x14ac:dyDescent="0.2">
      <c r="AC1102" s="579"/>
      <c r="AD1102" s="303"/>
      <c r="AE1102" s="303"/>
      <c r="AF1102" s="303"/>
      <c r="AG1102" s="303"/>
    </row>
    <row r="1103" spans="29:33" ht="15" x14ac:dyDescent="0.2">
      <c r="AC1103" s="579"/>
      <c r="AD1103" s="303"/>
      <c r="AE1103" s="303"/>
      <c r="AF1103" s="303"/>
      <c r="AG1103" s="303"/>
    </row>
    <row r="1104" spans="29:33" ht="15" x14ac:dyDescent="0.2">
      <c r="AC1104" s="579"/>
      <c r="AD1104" s="303"/>
      <c r="AE1104" s="303"/>
      <c r="AF1104" s="303"/>
      <c r="AG1104" s="303"/>
    </row>
    <row r="1105" spans="29:33" ht="15" x14ac:dyDescent="0.2">
      <c r="AC1105" s="579"/>
      <c r="AD1105" s="303"/>
      <c r="AE1105" s="303"/>
      <c r="AF1105" s="303"/>
      <c r="AG1105" s="303"/>
    </row>
    <row r="1106" spans="29:33" ht="15" x14ac:dyDescent="0.2">
      <c r="AC1106" s="579"/>
      <c r="AD1106" s="303"/>
      <c r="AE1106" s="303"/>
      <c r="AF1106" s="303"/>
      <c r="AG1106" s="303"/>
    </row>
    <row r="1107" spans="29:33" ht="15" x14ac:dyDescent="0.2">
      <c r="AC1107" s="579"/>
      <c r="AD1107" s="303"/>
      <c r="AE1107" s="303"/>
      <c r="AF1107" s="303"/>
      <c r="AG1107" s="303"/>
    </row>
    <row r="1108" spans="29:33" ht="15" x14ac:dyDescent="0.2">
      <c r="AC1108" s="579"/>
      <c r="AD1108" s="303"/>
      <c r="AE1108" s="303"/>
      <c r="AF1108" s="303"/>
      <c r="AG1108" s="303"/>
    </row>
    <row r="1109" spans="29:33" ht="15" x14ac:dyDescent="0.2">
      <c r="AC1109" s="579"/>
      <c r="AD1109" s="303"/>
      <c r="AE1109" s="303"/>
      <c r="AF1109" s="303"/>
      <c r="AG1109" s="303"/>
    </row>
    <row r="1110" spans="29:33" ht="15" x14ac:dyDescent="0.2">
      <c r="AC1110" s="579"/>
      <c r="AD1110" s="303"/>
      <c r="AE1110" s="303"/>
      <c r="AF1110" s="303"/>
      <c r="AG1110" s="303"/>
    </row>
    <row r="1111" spans="29:33" ht="15" x14ac:dyDescent="0.2">
      <c r="AC1111" s="579"/>
      <c r="AD1111" s="303"/>
      <c r="AE1111" s="303"/>
      <c r="AF1111" s="303"/>
      <c r="AG1111" s="303"/>
    </row>
    <row r="1112" spans="29:33" ht="15" x14ac:dyDescent="0.2">
      <c r="AC1112" s="579"/>
      <c r="AD1112" s="303"/>
      <c r="AE1112" s="303"/>
      <c r="AF1112" s="303"/>
      <c r="AG1112" s="303"/>
    </row>
    <row r="1113" spans="29:33" ht="15" x14ac:dyDescent="0.2">
      <c r="AC1113" s="579"/>
      <c r="AD1113" s="303"/>
      <c r="AE1113" s="303"/>
      <c r="AF1113" s="303"/>
      <c r="AG1113" s="303"/>
    </row>
    <row r="1114" spans="29:33" ht="15" x14ac:dyDescent="0.2">
      <c r="AC1114" s="579"/>
      <c r="AD1114" s="303"/>
      <c r="AE1114" s="303"/>
      <c r="AF1114" s="303"/>
      <c r="AG1114" s="303"/>
    </row>
    <row r="1115" spans="29:33" ht="15" x14ac:dyDescent="0.2">
      <c r="AC1115" s="579"/>
      <c r="AD1115" s="303"/>
      <c r="AE1115" s="303"/>
      <c r="AF1115" s="303"/>
      <c r="AG1115" s="303"/>
    </row>
    <row r="1116" spans="29:33" ht="15" x14ac:dyDescent="0.2">
      <c r="AC1116" s="579"/>
      <c r="AD1116" s="303"/>
      <c r="AE1116" s="303"/>
      <c r="AF1116" s="303"/>
      <c r="AG1116" s="303"/>
    </row>
    <row r="1117" spans="29:33" ht="15" x14ac:dyDescent="0.2">
      <c r="AC1117" s="579"/>
      <c r="AD1117" s="303"/>
      <c r="AE1117" s="303"/>
      <c r="AF1117" s="303"/>
      <c r="AG1117" s="303"/>
    </row>
    <row r="1118" spans="29:33" ht="15" x14ac:dyDescent="0.2">
      <c r="AC1118" s="579"/>
      <c r="AD1118" s="303"/>
      <c r="AE1118" s="303"/>
      <c r="AF1118" s="303"/>
      <c r="AG1118" s="303"/>
    </row>
    <row r="1119" spans="29:33" ht="15" x14ac:dyDescent="0.2">
      <c r="AC1119" s="579"/>
      <c r="AD1119" s="303"/>
      <c r="AE1119" s="303"/>
      <c r="AF1119" s="303"/>
      <c r="AG1119" s="303"/>
    </row>
    <row r="1120" spans="29:33" ht="15" x14ac:dyDescent="0.2">
      <c r="AC1120" s="579"/>
      <c r="AD1120" s="303"/>
      <c r="AE1120" s="303"/>
      <c r="AF1120" s="303"/>
      <c r="AG1120" s="303"/>
    </row>
    <row r="1121" spans="30:33" x14ac:dyDescent="0.2">
      <c r="AD1121" s="303"/>
      <c r="AE1121" s="303"/>
      <c r="AF1121" s="303"/>
      <c r="AG1121" s="303"/>
    </row>
    <row r="1122" spans="30:33" x14ac:dyDescent="0.2">
      <c r="AD1122" s="303"/>
      <c r="AE1122" s="303"/>
      <c r="AF1122" s="303"/>
      <c r="AG1122" s="303"/>
    </row>
    <row r="1123" spans="30:33" x14ac:dyDescent="0.2">
      <c r="AD1123" s="303"/>
      <c r="AE1123" s="303"/>
      <c r="AF1123" s="303"/>
      <c r="AG1123" s="303"/>
    </row>
    <row r="1124" spans="30:33" x14ac:dyDescent="0.2">
      <c r="AD1124" s="303"/>
      <c r="AE1124" s="303"/>
      <c r="AF1124" s="303"/>
      <c r="AG1124" s="303"/>
    </row>
    <row r="1125" spans="30:33" x14ac:dyDescent="0.2">
      <c r="AD1125" s="303"/>
      <c r="AE1125" s="303"/>
      <c r="AF1125" s="303"/>
      <c r="AG1125" s="303"/>
    </row>
  </sheetData>
  <sheetProtection algorithmName="SHA-512" hashValue="BDbEh4YtbivjVRznAGLqTvdt9/xy1s8AOsx1e820kUfzjOsSI0S01FRxzZgHJdWdmecRLKvmSe3g2Z2slRMVOg==" saltValue="gckDTuBj1qO+3Adac1Houw==" spinCount="100000" sheet="1" objects="1" scenarios="1"/>
  <mergeCells count="34">
    <mergeCell ref="AD3:AG3"/>
    <mergeCell ref="I2:J3"/>
    <mergeCell ref="D3:G3"/>
    <mergeCell ref="M2:P2"/>
    <mergeCell ref="M3:P3"/>
    <mergeCell ref="R3:U3"/>
    <mergeCell ref="K3:K5"/>
    <mergeCell ref="R8:R9"/>
    <mergeCell ref="S8:S9"/>
    <mergeCell ref="T8:T9"/>
    <mergeCell ref="V3:Y3"/>
    <mergeCell ref="Z3:AC3"/>
    <mergeCell ref="J7:J10"/>
    <mergeCell ref="D7:D10"/>
    <mergeCell ref="E7:E10"/>
    <mergeCell ref="F7:F10"/>
    <mergeCell ref="I7:I10"/>
    <mergeCell ref="G7:G8"/>
    <mergeCell ref="O8:O9"/>
    <mergeCell ref="M8:M9"/>
    <mergeCell ref="M7:O7"/>
    <mergeCell ref="N8:N9"/>
    <mergeCell ref="AG8:AG9"/>
    <mergeCell ref="AD7:AG7"/>
    <mergeCell ref="AF8:AF9"/>
    <mergeCell ref="P7:P9"/>
    <mergeCell ref="V7:X7"/>
    <mergeCell ref="V8:V9"/>
    <mergeCell ref="AD8:AD9"/>
    <mergeCell ref="AE8:AE9"/>
    <mergeCell ref="Z7:AB7"/>
    <mergeCell ref="R7:T7"/>
    <mergeCell ref="W8:W9"/>
    <mergeCell ref="X8:X9"/>
  </mergeCells>
  <phoneticPr fontId="86" type="noConversion"/>
  <conditionalFormatting sqref="G16:G17">
    <cfRule type="cellIs" dxfId="17" priority="69" operator="greaterThanOrEqual">
      <formula>1</formula>
    </cfRule>
  </conditionalFormatting>
  <conditionalFormatting sqref="G20:G319">
    <cfRule type="cellIs" dxfId="16" priority="40" operator="equal">
      <formula>0</formula>
    </cfRule>
    <cfRule type="cellIs" dxfId="15" priority="41" operator="greaterThan">
      <formula>0</formula>
    </cfRule>
  </conditionalFormatting>
  <conditionalFormatting sqref="I16:I17">
    <cfRule type="cellIs" dxfId="14" priority="67" operator="equal">
      <formula>0</formula>
    </cfRule>
    <cfRule type="cellIs" dxfId="13" priority="68" operator="greaterThan">
      <formula>0</formula>
    </cfRule>
  </conditionalFormatting>
  <conditionalFormatting sqref="I20:I319">
    <cfRule type="cellIs" dxfId="12" priority="170" operator="equal">
      <formula>0</formula>
    </cfRule>
    <cfRule type="cellIs" dxfId="11" priority="171" operator="greaterThan">
      <formula>0</formula>
    </cfRule>
  </conditionalFormatting>
  <conditionalFormatting sqref="Z16:AA17">
    <cfRule type="cellIs" dxfId="10" priority="21" stopIfTrue="1" operator="equal">
      <formula>0</formula>
    </cfRule>
  </conditionalFormatting>
  <conditionalFormatting sqref="AB17">
    <cfRule type="cellIs" dxfId="9" priority="20" stopIfTrue="1" operator="equal">
      <formula>0</formula>
    </cfRule>
  </conditionalFormatting>
  <conditionalFormatting sqref="AD16:AG18">
    <cfRule type="cellIs" dxfId="8" priority="3" stopIfTrue="1" operator="equal">
      <formula>0</formula>
    </cfRule>
  </conditionalFormatting>
  <conditionalFormatting sqref="AD20:AG319">
    <cfRule type="cellIs" dxfId="7" priority="1" stopIfTrue="1" operator="equal">
      <formula>0</formula>
    </cfRule>
  </conditionalFormatting>
  <dataValidations count="12">
    <dataValidation type="list" allowBlank="1" showInputMessage="1" showErrorMessage="1" sqref="E20:E319" xr:uid="{00000000-0002-0000-0100-000000000000}">
      <formula1>$F$323:$F$340</formula1>
    </dataValidation>
    <dataValidation type="list" allowBlank="1" showInputMessage="1" showErrorMessage="1" sqref="X20:X319" xr:uid="{00000000-0002-0000-0100-000001000000}">
      <formula1>$X$323:$X$343</formula1>
    </dataValidation>
    <dataValidation type="list" allowBlank="1" showInputMessage="1" showErrorMessage="1" sqref="M11:P13 V11:W13" xr:uid="{00000000-0002-0000-0100-000002000000}">
      <formula1>$E$950:$E$953</formula1>
    </dataValidation>
    <dataValidation type="list" allowBlank="1" showInputMessage="1" showErrorMessage="1" sqref="X20:X319 T20:U319" xr:uid="{00000000-0002-0000-0100-000003000000}">
      <formula1>$R$323:$R$353</formula1>
    </dataValidation>
    <dataValidation type="list" allowBlank="1" showInputMessage="1" showErrorMessage="1" sqref="S20:S319" xr:uid="{00000000-0002-0000-0100-000004000000}">
      <formula1>$T$323:$T$353</formula1>
    </dataValidation>
    <dataValidation type="list" allowBlank="1" showInputMessage="1" showErrorMessage="1" sqref="R20:R319" xr:uid="{00000000-0002-0000-0100-000005000000}">
      <formula1>$S$323:$S$353</formula1>
    </dataValidation>
    <dataValidation type="list" allowBlank="1" showInputMessage="1" showErrorMessage="1" sqref="M16:P17 V16:X17" xr:uid="{00000000-0002-0000-0100-000006000000}">
      <formula1>#REF!</formula1>
    </dataValidation>
    <dataValidation type="whole" allowBlank="1" showInputMessage="1" showErrorMessage="1" sqref="P20:P319" xr:uid="{00000000-0002-0000-0100-000007000000}">
      <formula1>1</formula1>
      <formula2>20</formula2>
    </dataValidation>
    <dataValidation type="list" allowBlank="1" showInputMessage="1" showErrorMessage="1" sqref="AF20:AF319" xr:uid="{00000000-0002-0000-0100-000008000000}">
      <formula1>$D$341:$D$356</formula1>
    </dataValidation>
    <dataValidation type="whole" allowBlank="1" showInputMessage="1" showErrorMessage="1" sqref="AE20:AE319" xr:uid="{00000000-0002-0000-0100-000009000000}">
      <formula1>0</formula1>
      <formula2>12</formula2>
    </dataValidation>
    <dataValidation type="list" allowBlank="1" showInputMessage="1" showErrorMessage="1" sqref="AD20:AD319" xr:uid="{00000000-0002-0000-0100-00000A000000}">
      <formula1>$D$358:$D$371</formula1>
    </dataValidation>
    <dataValidation type="list" allowBlank="1" showInputMessage="1" showErrorMessage="1" sqref="O20:O319" xr:uid="{00000000-0002-0000-0100-00000B000000}">
      <formula1>$O$323:$O$423</formula1>
    </dataValidation>
  </dataValidations>
  <pageMargins left="0.35433070866141736" right="0.31496062992125984" top="0.59055118110236227" bottom="0.74803149606299213" header="0" footer="0"/>
  <pageSetup paperSize="9" scale="60" pageOrder="overThenDown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1">
    <outlinePr summaryBelow="0"/>
  </sheetPr>
  <dimension ref="A1:P855"/>
  <sheetViews>
    <sheetView showZeros="0" zoomScaleNormal="100" workbookViewId="0">
      <pane ySplit="2" topLeftCell="A3" activePane="bottomLeft" state="frozen"/>
      <selection activeCell="B695" sqref="B695:B696"/>
      <selection pane="bottomLeft" activeCell="C105" sqref="C105"/>
    </sheetView>
  </sheetViews>
  <sheetFormatPr baseColWidth="10" defaultColWidth="9.28515625" defaultRowHeight="12.75" outlineLevelRow="2" outlineLevelCol="1" x14ac:dyDescent="0.2"/>
  <cols>
    <col min="1" max="1" width="3.42578125" style="287" customWidth="1"/>
    <col min="2" max="2" width="61" style="137" customWidth="1"/>
    <col min="3" max="3" width="55" style="137" customWidth="1"/>
    <col min="4" max="4" width="5" style="137" customWidth="1"/>
    <col min="5" max="5" width="40.7109375" style="137" hidden="1" customWidth="1" outlineLevel="1"/>
    <col min="6" max="6" width="4.28515625" style="136" hidden="1" customWidth="1" outlineLevel="1"/>
    <col min="7" max="7" width="15.7109375" style="136" hidden="1" customWidth="1" outlineLevel="1"/>
    <col min="8" max="8" width="16.42578125" style="288" hidden="1" customWidth="1" outlineLevel="1"/>
    <col min="9" max="9" width="13.42578125" style="288" hidden="1" customWidth="1" outlineLevel="1"/>
    <col min="10" max="10" width="9.28515625" style="138" hidden="1" customWidth="1" outlineLevel="1"/>
    <col min="11" max="11" width="5.28515625" style="69" customWidth="1" collapsed="1"/>
    <col min="12" max="12" width="47.7109375" style="119" hidden="1" customWidth="1"/>
    <col min="13" max="13" width="77.140625" style="69" customWidth="1"/>
    <col min="14" max="14" width="9.28515625" style="69"/>
    <col min="15" max="15" width="26.85546875" style="69" customWidth="1"/>
    <col min="16" max="16384" width="9.28515625" style="69"/>
  </cols>
  <sheetData>
    <row r="1" spans="1:13" s="11" customFormat="1" ht="46.5" customHeight="1" x14ac:dyDescent="0.3">
      <c r="A1" s="139"/>
      <c r="B1" s="140"/>
      <c r="C1" s="432"/>
      <c r="D1" s="141"/>
      <c r="E1" s="141"/>
      <c r="F1" s="139"/>
      <c r="G1" s="139"/>
      <c r="H1" s="142" t="s">
        <v>1</v>
      </c>
      <c r="I1" s="143"/>
      <c r="J1" s="26"/>
      <c r="K1" s="7"/>
      <c r="L1" s="7"/>
      <c r="M1" s="402"/>
    </row>
    <row r="2" spans="1:13" s="31" customFormat="1" ht="30" customHeight="1" thickBot="1" x14ac:dyDescent="0.35">
      <c r="A2" s="144"/>
      <c r="B2" s="530" t="s">
        <v>749</v>
      </c>
      <c r="C2" s="531"/>
      <c r="D2" s="532"/>
      <c r="E2" s="533"/>
      <c r="F2" s="533"/>
      <c r="G2" s="534"/>
      <c r="H2" s="145" t="s">
        <v>750</v>
      </c>
      <c r="I2" s="145" t="s">
        <v>751</v>
      </c>
      <c r="J2" s="26"/>
      <c r="K2" s="28"/>
      <c r="L2" s="535" t="s">
        <v>176</v>
      </c>
      <c r="M2" s="499" t="s">
        <v>400</v>
      </c>
    </row>
    <row r="3" spans="1:13" s="11" customFormat="1" ht="4.5" customHeight="1" thickTop="1" x14ac:dyDescent="0.3">
      <c r="A3" s="139"/>
      <c r="B3" s="433"/>
      <c r="C3" s="434"/>
      <c r="D3" s="433"/>
      <c r="E3" s="141"/>
      <c r="F3" s="1"/>
      <c r="G3" s="1"/>
      <c r="H3" s="142" t="s">
        <v>177</v>
      </c>
      <c r="I3" s="142" t="s">
        <v>178</v>
      </c>
      <c r="J3" s="26"/>
      <c r="K3" s="7"/>
      <c r="L3" s="7"/>
      <c r="M3" s="402"/>
    </row>
    <row r="4" spans="1:13" s="31" customFormat="1" ht="63" customHeight="1" thickBot="1" x14ac:dyDescent="0.4">
      <c r="A4" s="144"/>
      <c r="B4" s="536" t="s">
        <v>179</v>
      </c>
      <c r="C4" s="531"/>
      <c r="D4" s="532"/>
      <c r="E4" s="533"/>
      <c r="F4" s="533"/>
      <c r="G4" s="534"/>
      <c r="H4" s="145" t="s">
        <v>47</v>
      </c>
      <c r="I4" s="145" t="s">
        <v>178</v>
      </c>
      <c r="J4" s="26"/>
      <c r="K4" s="28"/>
      <c r="L4" s="535">
        <v>0</v>
      </c>
      <c r="M4" s="402"/>
    </row>
    <row r="5" spans="1:13" s="11" customFormat="1" ht="6.75" customHeight="1" collapsed="1" thickTop="1" x14ac:dyDescent="0.3">
      <c r="A5" s="139"/>
      <c r="B5" s="433"/>
      <c r="C5" s="434"/>
      <c r="D5" s="433"/>
      <c r="E5" s="141"/>
      <c r="F5" s="1"/>
      <c r="G5" s="1"/>
      <c r="H5" s="142" t="s">
        <v>47</v>
      </c>
      <c r="I5" s="142" t="s">
        <v>178</v>
      </c>
      <c r="J5" s="26"/>
      <c r="K5" s="7"/>
      <c r="L5" s="7"/>
      <c r="M5" s="402"/>
    </row>
    <row r="6" spans="1:13" s="11" customFormat="1" ht="15" hidden="1" customHeight="1" outlineLevel="2" x14ac:dyDescent="0.3">
      <c r="A6" s="139"/>
      <c r="B6" s="433"/>
      <c r="C6" s="434">
        <v>300</v>
      </c>
      <c r="D6" s="433"/>
      <c r="E6" s="141"/>
      <c r="F6" s="1"/>
      <c r="G6" s="1"/>
      <c r="H6" s="142"/>
      <c r="I6" s="142"/>
      <c r="J6" s="26"/>
      <c r="K6" s="7"/>
      <c r="L6" s="7"/>
      <c r="M6" s="402"/>
    </row>
    <row r="7" spans="1:13" s="11" customFormat="1" ht="15" hidden="1" customHeight="1" outlineLevel="2" x14ac:dyDescent="0.3">
      <c r="A7" s="139"/>
      <c r="B7" s="433" t="s">
        <v>1326</v>
      </c>
      <c r="C7" s="613" t="s">
        <v>1327</v>
      </c>
      <c r="D7" s="433"/>
      <c r="E7" s="141"/>
      <c r="F7" s="1"/>
      <c r="G7" s="1"/>
      <c r="H7" s="142"/>
      <c r="I7" s="142"/>
      <c r="J7" s="26"/>
      <c r="K7" s="7"/>
      <c r="L7" s="7"/>
      <c r="M7" s="402"/>
    </row>
    <row r="8" spans="1:13" s="11" customFormat="1" ht="15" hidden="1" customHeight="1" outlineLevel="2" x14ac:dyDescent="0.3">
      <c r="A8" s="139"/>
      <c r="B8" s="433"/>
      <c r="C8" s="434">
        <v>0</v>
      </c>
      <c r="D8" s="433"/>
      <c r="E8" s="141"/>
      <c r="F8" s="1"/>
      <c r="G8" s="1"/>
      <c r="H8" s="142"/>
      <c r="I8" s="142"/>
      <c r="J8" s="26"/>
      <c r="K8" s="7"/>
      <c r="L8" s="7"/>
      <c r="M8" s="402"/>
    </row>
    <row r="9" spans="1:13" s="11" customFormat="1" ht="15" hidden="1" customHeight="1" outlineLevel="2" x14ac:dyDescent="0.3">
      <c r="A9" s="139"/>
      <c r="B9" s="433"/>
      <c r="C9" s="434">
        <v>0</v>
      </c>
      <c r="D9" s="433"/>
      <c r="E9" s="141"/>
      <c r="F9" s="1"/>
      <c r="G9" s="1"/>
      <c r="H9" s="142"/>
      <c r="I9" s="142"/>
      <c r="J9" s="26"/>
      <c r="K9" s="7"/>
      <c r="L9" s="7"/>
      <c r="M9" s="402"/>
    </row>
    <row r="10" spans="1:13" s="11" customFormat="1" ht="15" hidden="1" customHeight="1" outlineLevel="2" x14ac:dyDescent="0.3">
      <c r="A10" s="139"/>
      <c r="B10" s="433"/>
      <c r="C10" s="434">
        <v>0</v>
      </c>
      <c r="D10" s="433"/>
      <c r="E10" s="141"/>
      <c r="F10" s="1"/>
      <c r="G10" s="1"/>
      <c r="H10" s="142"/>
      <c r="I10" s="142"/>
      <c r="J10" s="26"/>
      <c r="K10" s="7"/>
      <c r="L10" s="7"/>
      <c r="M10" s="402"/>
    </row>
    <row r="11" spans="1:13" s="31" customFormat="1" ht="60" customHeight="1" thickBot="1" x14ac:dyDescent="0.35">
      <c r="A11" s="144"/>
      <c r="B11" s="612" t="s">
        <v>180</v>
      </c>
      <c r="C11" s="531">
        <v>0</v>
      </c>
      <c r="D11" s="532"/>
      <c r="E11" s="533"/>
      <c r="F11" s="533"/>
      <c r="G11" s="534"/>
      <c r="H11" s="145" t="s">
        <v>47</v>
      </c>
      <c r="I11" s="145" t="s">
        <v>178</v>
      </c>
      <c r="J11" s="26"/>
      <c r="K11" s="28"/>
      <c r="L11" s="535"/>
      <c r="M11" s="402"/>
    </row>
    <row r="12" spans="1:13" s="19" customFormat="1" ht="20.100000000000001" customHeight="1" thickTop="1" thickBot="1" x14ac:dyDescent="0.25">
      <c r="A12" s="139"/>
      <c r="B12" s="179" t="s">
        <v>181</v>
      </c>
      <c r="C12" s="537" t="s">
        <v>607</v>
      </c>
      <c r="D12" s="81"/>
      <c r="E12" s="151" t="e">
        <v>#NAME?</v>
      </c>
      <c r="F12" s="152"/>
      <c r="G12" s="505"/>
      <c r="H12" s="142" t="s">
        <v>47</v>
      </c>
      <c r="I12" s="142" t="s">
        <v>178</v>
      </c>
      <c r="J12" s="538"/>
      <c r="K12" s="17"/>
      <c r="L12" s="153"/>
      <c r="M12" s="409"/>
    </row>
    <row r="13" spans="1:13" s="19" customFormat="1" ht="20.100000000000001" customHeight="1" thickTop="1" thickBot="1" x14ac:dyDescent="0.25">
      <c r="A13" s="139"/>
      <c r="B13" s="179" t="s">
        <v>1085</v>
      </c>
      <c r="C13" s="539">
        <v>15</v>
      </c>
      <c r="D13" s="81"/>
      <c r="E13" s="151" t="e">
        <v>#NAME?</v>
      </c>
      <c r="F13" s="152"/>
      <c r="G13" s="505" t="s">
        <v>12</v>
      </c>
      <c r="H13" s="142" t="s">
        <v>47</v>
      </c>
      <c r="I13" s="142" t="s">
        <v>178</v>
      </c>
      <c r="J13" s="538"/>
      <c r="K13" s="17"/>
      <c r="L13" s="153"/>
      <c r="M13" s="409"/>
    </row>
    <row r="14" spans="1:13" s="19" customFormat="1" ht="20.100000000000001" customHeight="1" collapsed="1" thickTop="1" thickBot="1" x14ac:dyDescent="0.25">
      <c r="A14" s="139"/>
      <c r="B14" s="81" t="s">
        <v>1086</v>
      </c>
      <c r="C14" s="539">
        <v>15</v>
      </c>
      <c r="D14" s="81"/>
      <c r="E14" s="151"/>
      <c r="F14" s="152"/>
      <c r="G14" s="505"/>
      <c r="H14" s="142"/>
      <c r="I14" s="142"/>
      <c r="J14" s="206"/>
      <c r="K14" s="17"/>
      <c r="L14" s="153"/>
      <c r="M14" s="409"/>
    </row>
    <row r="15" spans="1:13" s="19" customFormat="1" ht="20.100000000000001" hidden="1" customHeight="1" outlineLevel="2" thickTop="1" thickBot="1" x14ac:dyDescent="0.25">
      <c r="A15" s="139"/>
      <c r="B15" s="81" t="s">
        <v>238</v>
      </c>
      <c r="C15" s="539" t="s">
        <v>1145</v>
      </c>
      <c r="D15" s="81"/>
      <c r="E15" s="151" t="e">
        <v>#NAME?</v>
      </c>
      <c r="F15" s="152"/>
      <c r="G15" s="505" t="s">
        <v>237</v>
      </c>
      <c r="H15" s="142" t="s">
        <v>47</v>
      </c>
      <c r="I15" s="142"/>
      <c r="J15" s="538"/>
      <c r="K15" s="17"/>
      <c r="L15" s="17"/>
      <c r="M15" s="409"/>
    </row>
    <row r="16" spans="1:13" s="19" customFormat="1" ht="13.15" hidden="1" customHeight="1" outlineLevel="2" thickTop="1" x14ac:dyDescent="0.2">
      <c r="A16" s="139"/>
      <c r="B16" s="81"/>
      <c r="C16" s="500">
        <v>0</v>
      </c>
      <c r="D16" s="81"/>
      <c r="E16" s="151"/>
      <c r="F16" s="152"/>
      <c r="G16" s="505"/>
      <c r="H16" s="142"/>
      <c r="I16" s="142"/>
      <c r="J16" s="206"/>
      <c r="K16" s="17"/>
      <c r="L16" s="153"/>
      <c r="M16" s="409"/>
    </row>
    <row r="17" spans="1:13" s="19" customFormat="1" ht="13.15" hidden="1" customHeight="1" outlineLevel="2" x14ac:dyDescent="0.2">
      <c r="A17" s="139"/>
      <c r="B17" s="81"/>
      <c r="C17" s="500">
        <v>0</v>
      </c>
      <c r="D17" s="81"/>
      <c r="E17" s="151"/>
      <c r="F17" s="152"/>
      <c r="G17" s="505"/>
      <c r="H17" s="142"/>
      <c r="I17" s="142"/>
      <c r="J17" s="206"/>
      <c r="K17" s="17"/>
      <c r="L17" s="153"/>
      <c r="M17" s="409"/>
    </row>
    <row r="18" spans="1:13" s="19" customFormat="1" ht="13.15" hidden="1" customHeight="1" outlineLevel="2" x14ac:dyDescent="0.2">
      <c r="A18" s="139"/>
      <c r="B18" s="81"/>
      <c r="C18" s="500">
        <v>0</v>
      </c>
      <c r="D18" s="81"/>
      <c r="E18" s="151"/>
      <c r="F18" s="152"/>
      <c r="G18" s="505"/>
      <c r="H18" s="142"/>
      <c r="I18" s="142"/>
      <c r="J18" s="206"/>
      <c r="K18" s="17"/>
      <c r="L18" s="153"/>
      <c r="M18" s="409"/>
    </row>
    <row r="19" spans="1:13" s="19" customFormat="1" ht="13.15" hidden="1" customHeight="1" outlineLevel="2" x14ac:dyDescent="0.2">
      <c r="A19" s="139"/>
      <c r="B19" s="81"/>
      <c r="C19" s="500">
        <v>0</v>
      </c>
      <c r="D19" s="81"/>
      <c r="E19" s="151"/>
      <c r="F19" s="152"/>
      <c r="G19" s="505"/>
      <c r="H19" s="142"/>
      <c r="I19" s="142"/>
      <c r="J19" s="206"/>
      <c r="K19" s="17"/>
      <c r="L19" s="153"/>
      <c r="M19" s="409"/>
    </row>
    <row r="20" spans="1:13" s="31" customFormat="1" ht="60" customHeight="1" thickTop="1" thickBot="1" x14ac:dyDescent="0.35">
      <c r="A20" s="144"/>
      <c r="B20" s="612" t="s">
        <v>1325</v>
      </c>
      <c r="C20" s="531">
        <v>0</v>
      </c>
      <c r="D20" s="532"/>
      <c r="E20" s="533"/>
      <c r="F20" s="533"/>
      <c r="G20" s="534"/>
      <c r="H20" s="145"/>
      <c r="I20" s="145" t="s">
        <v>178</v>
      </c>
      <c r="J20" s="26"/>
      <c r="K20" s="28"/>
      <c r="L20" s="535"/>
      <c r="M20" s="402"/>
    </row>
    <row r="21" spans="1:13" s="19" customFormat="1" ht="30" customHeight="1" thickTop="1" thickBot="1" x14ac:dyDescent="0.25">
      <c r="A21" s="139"/>
      <c r="B21" s="179" t="s">
        <v>183</v>
      </c>
      <c r="C21" s="537" t="s">
        <v>614</v>
      </c>
      <c r="D21" s="81"/>
      <c r="E21" s="151"/>
      <c r="F21" s="152"/>
      <c r="G21" s="505"/>
      <c r="H21" s="142" t="s">
        <v>184</v>
      </c>
      <c r="I21" s="142" t="s">
        <v>178</v>
      </c>
      <c r="J21" s="538"/>
      <c r="K21" s="17"/>
      <c r="L21" s="153"/>
      <c r="M21" s="409"/>
    </row>
    <row r="22" spans="1:13" s="19" customFormat="1" ht="20.100000000000001" customHeight="1" collapsed="1" thickTop="1" thickBot="1" x14ac:dyDescent="0.25">
      <c r="A22" s="139"/>
      <c r="B22" s="179" t="s">
        <v>185</v>
      </c>
      <c r="C22" s="537" t="s">
        <v>186</v>
      </c>
      <c r="D22" s="81"/>
      <c r="E22" s="151"/>
      <c r="F22" s="152"/>
      <c r="G22" s="505"/>
      <c r="H22" s="142" t="s">
        <v>184</v>
      </c>
      <c r="I22" s="142" t="s">
        <v>178</v>
      </c>
      <c r="J22" s="538"/>
      <c r="K22" s="17"/>
      <c r="L22" s="153"/>
      <c r="M22" s="424" t="str">
        <f>VLOOKUP(C22,$C$783:$E$787,2,FALSE)</f>
        <v>Recomendado para viviendas de hasta 300 m2</v>
      </c>
    </row>
    <row r="23" spans="1:13" s="148" customFormat="1" ht="20.100000000000001" hidden="1" customHeight="1" outlineLevel="1" thickTop="1" thickBot="1" x14ac:dyDescent="0.35">
      <c r="A23" s="139"/>
      <c r="B23" s="166" t="s">
        <v>187</v>
      </c>
      <c r="C23" s="539" t="s">
        <v>12</v>
      </c>
      <c r="D23" s="154"/>
      <c r="F23" s="155"/>
      <c r="G23" s="156"/>
      <c r="H23" s="142" t="s">
        <v>184</v>
      </c>
      <c r="I23" s="142" t="s">
        <v>178</v>
      </c>
      <c r="J23" s="157">
        <v>0.87</v>
      </c>
      <c r="K23" s="147"/>
      <c r="L23" s="7"/>
      <c r="M23" s="402" t="s">
        <v>188</v>
      </c>
    </row>
    <row r="24" spans="1:13" s="148" customFormat="1" ht="20.100000000000001" hidden="1" customHeight="1" outlineLevel="1" thickTop="1" thickBot="1" x14ac:dyDescent="0.35">
      <c r="A24" s="139"/>
      <c r="B24" s="166" t="s">
        <v>189</v>
      </c>
      <c r="C24" s="539" t="s">
        <v>12</v>
      </c>
      <c r="D24" s="154"/>
      <c r="F24" s="155"/>
      <c r="G24" s="156"/>
      <c r="H24" s="142" t="s">
        <v>184</v>
      </c>
      <c r="I24" s="142" t="s">
        <v>178</v>
      </c>
      <c r="J24" s="157">
        <v>0</v>
      </c>
      <c r="K24" s="147"/>
      <c r="L24" s="7"/>
      <c r="M24" s="402" t="s">
        <v>188</v>
      </c>
    </row>
    <row r="25" spans="1:13" s="148" customFormat="1" ht="20.100000000000001" customHeight="1" thickTop="1" thickBot="1" x14ac:dyDescent="0.35">
      <c r="A25" s="139"/>
      <c r="B25" s="166" t="s">
        <v>190</v>
      </c>
      <c r="C25" s="539" t="s">
        <v>12</v>
      </c>
      <c r="D25" s="154"/>
      <c r="F25" s="155"/>
      <c r="G25" s="156"/>
      <c r="H25" s="142" t="s">
        <v>184</v>
      </c>
      <c r="I25" s="142" t="s">
        <v>178</v>
      </c>
      <c r="J25" s="157">
        <f>IF(C25="SI",1,0)</f>
        <v>0</v>
      </c>
      <c r="K25" s="147"/>
      <c r="L25" s="7"/>
      <c r="M25" s="402" t="s">
        <v>192</v>
      </c>
    </row>
    <row r="26" spans="1:13" s="148" customFormat="1" ht="20.100000000000001" customHeight="1" thickTop="1" thickBot="1" x14ac:dyDescent="0.35">
      <c r="A26" s="139"/>
      <c r="B26" s="166" t="s">
        <v>752</v>
      </c>
      <c r="C26" s="540">
        <v>20</v>
      </c>
      <c r="D26" s="147"/>
      <c r="F26" s="158"/>
      <c r="G26" s="159" t="s">
        <v>193</v>
      </c>
      <c r="H26" s="142" t="s">
        <v>184</v>
      </c>
      <c r="I26" s="142" t="s">
        <v>178</v>
      </c>
      <c r="J26" s="149"/>
      <c r="K26" s="147"/>
      <c r="L26" s="7"/>
      <c r="M26" s="425"/>
    </row>
    <row r="27" spans="1:13" s="148" customFormat="1" ht="20.100000000000001" customHeight="1" collapsed="1" thickTop="1" thickBot="1" x14ac:dyDescent="0.35">
      <c r="A27" s="139"/>
      <c r="B27" s="166" t="s">
        <v>753</v>
      </c>
      <c r="C27" s="541">
        <v>16</v>
      </c>
      <c r="D27" s="147"/>
      <c r="F27" s="158"/>
      <c r="G27" s="159" t="s">
        <v>193</v>
      </c>
      <c r="H27" s="142" t="s">
        <v>184</v>
      </c>
      <c r="I27" s="142" t="s">
        <v>178</v>
      </c>
      <c r="J27" s="150"/>
      <c r="K27" s="147"/>
      <c r="L27" s="7" t="s">
        <v>194</v>
      </c>
      <c r="M27" s="425"/>
    </row>
    <row r="28" spans="1:13" s="148" customFormat="1" ht="15" hidden="1" customHeight="1" outlineLevel="2" thickTop="1" x14ac:dyDescent="0.3">
      <c r="A28" s="139"/>
      <c r="B28" s="56"/>
      <c r="C28" s="501">
        <v>0</v>
      </c>
      <c r="D28" s="147"/>
      <c r="F28" s="158"/>
      <c r="G28" s="159"/>
      <c r="H28" s="142"/>
      <c r="I28" s="142"/>
      <c r="J28" s="150"/>
      <c r="K28" s="147"/>
      <c r="L28" s="7"/>
      <c r="M28" s="425"/>
    </row>
    <row r="29" spans="1:13" s="148" customFormat="1" ht="15" hidden="1" customHeight="1" outlineLevel="2" x14ac:dyDescent="0.3">
      <c r="A29" s="139"/>
      <c r="B29" s="56"/>
      <c r="C29" s="501">
        <v>0</v>
      </c>
      <c r="D29" s="147"/>
      <c r="F29" s="158"/>
      <c r="G29" s="159"/>
      <c r="H29" s="142"/>
      <c r="I29" s="142"/>
      <c r="J29" s="150"/>
      <c r="K29" s="147"/>
      <c r="L29" s="7"/>
      <c r="M29" s="425"/>
    </row>
    <row r="30" spans="1:13" s="148" customFormat="1" ht="15" hidden="1" customHeight="1" outlineLevel="2" x14ac:dyDescent="0.3">
      <c r="A30" s="139"/>
      <c r="B30" s="56"/>
      <c r="C30" s="501">
        <v>0</v>
      </c>
      <c r="D30" s="147"/>
      <c r="F30" s="158"/>
      <c r="G30" s="159"/>
      <c r="H30" s="142"/>
      <c r="I30" s="142"/>
      <c r="J30" s="150"/>
      <c r="K30" s="147"/>
      <c r="L30" s="7"/>
      <c r="M30" s="425"/>
    </row>
    <row r="31" spans="1:13" s="148" customFormat="1" ht="15" hidden="1" customHeight="1" outlineLevel="2" x14ac:dyDescent="0.3">
      <c r="A31" s="139"/>
      <c r="B31" s="56"/>
      <c r="C31" s="501">
        <v>0</v>
      </c>
      <c r="D31" s="147"/>
      <c r="F31" s="158"/>
      <c r="G31" s="159"/>
      <c r="H31" s="142"/>
      <c r="I31" s="142"/>
      <c r="J31" s="150"/>
      <c r="K31" s="147"/>
      <c r="L31" s="7"/>
      <c r="M31" s="425"/>
    </row>
    <row r="32" spans="1:13" s="148" customFormat="1" ht="13.5" hidden="1" customHeight="1" outlineLevel="2" x14ac:dyDescent="0.3">
      <c r="A32" s="139"/>
      <c r="B32" s="56"/>
      <c r="C32" s="501">
        <v>0</v>
      </c>
      <c r="D32" s="147"/>
      <c r="F32" s="158"/>
      <c r="G32" s="159"/>
      <c r="H32" s="142"/>
      <c r="I32" s="142"/>
      <c r="J32" s="150"/>
      <c r="K32" s="147"/>
      <c r="L32" s="7"/>
      <c r="M32" s="425"/>
    </row>
    <row r="33" spans="1:13" s="31" customFormat="1" ht="60" customHeight="1" thickTop="1" thickBot="1" x14ac:dyDescent="0.35">
      <c r="A33" s="144"/>
      <c r="B33" s="612" t="s">
        <v>195</v>
      </c>
      <c r="C33" s="531"/>
      <c r="D33" s="532"/>
      <c r="E33" s="533"/>
      <c r="F33" s="533"/>
      <c r="G33" s="534"/>
      <c r="H33" s="145" t="s">
        <v>184</v>
      </c>
      <c r="I33" s="145" t="s">
        <v>178</v>
      </c>
      <c r="J33" s="26"/>
      <c r="K33" s="28"/>
      <c r="L33" s="535"/>
      <c r="M33" s="402"/>
    </row>
    <row r="34" spans="1:13" s="19" customFormat="1" ht="30" customHeight="1" thickTop="1" thickBot="1" x14ac:dyDescent="0.25">
      <c r="A34" s="542"/>
      <c r="B34" s="179" t="s">
        <v>196</v>
      </c>
      <c r="C34" s="537" t="s">
        <v>197</v>
      </c>
      <c r="D34" s="179"/>
      <c r="E34" s="151"/>
      <c r="F34" s="229"/>
      <c r="G34" s="173"/>
      <c r="H34" s="543" t="s">
        <v>184</v>
      </c>
      <c r="I34" s="543" t="s">
        <v>178</v>
      </c>
      <c r="J34" s="538"/>
      <c r="K34" s="17"/>
      <c r="L34" s="153"/>
      <c r="M34" s="409"/>
    </row>
    <row r="35" spans="1:13" s="148" customFormat="1" ht="20.100000000000001" customHeight="1" thickTop="1" thickBot="1" x14ac:dyDescent="0.35">
      <c r="A35" s="139"/>
      <c r="B35" s="166" t="s">
        <v>1323</v>
      </c>
      <c r="C35" s="539" t="s">
        <v>191</v>
      </c>
      <c r="D35" s="154"/>
      <c r="F35" s="155"/>
      <c r="G35" s="156"/>
      <c r="H35" s="142" t="s">
        <v>184</v>
      </c>
      <c r="I35" s="142" t="s">
        <v>178</v>
      </c>
      <c r="J35" s="157">
        <f>IF(C35="SI",1,0)</f>
        <v>1</v>
      </c>
      <c r="K35" s="147"/>
      <c r="L35" s="7"/>
      <c r="M35" s="402" t="s">
        <v>1324</v>
      </c>
    </row>
    <row r="36" spans="1:13" s="19" customFormat="1" ht="20.100000000000001" customHeight="1" thickTop="1" thickBot="1" x14ac:dyDescent="0.25">
      <c r="A36" s="542"/>
      <c r="B36" s="179" t="s">
        <v>1102</v>
      </c>
      <c r="C36" s="537" t="s">
        <v>623</v>
      </c>
      <c r="D36" s="179"/>
      <c r="E36" s="151"/>
      <c r="F36" s="229"/>
      <c r="G36" s="173"/>
      <c r="H36" s="543" t="s">
        <v>184</v>
      </c>
      <c r="I36" s="543" t="s">
        <v>178</v>
      </c>
      <c r="J36" s="538"/>
      <c r="K36" s="17"/>
      <c r="L36" s="153"/>
      <c r="M36" s="424" t="str">
        <f>VLOOKUP(C36,$C$783:$E$787,3,FALSE)</f>
        <v>Recomendado para viviendas de hasta 100m2 por planta</v>
      </c>
    </row>
    <row r="37" spans="1:13" s="19" customFormat="1" ht="20.100000000000001" customHeight="1" thickTop="1" thickBot="1" x14ac:dyDescent="0.25">
      <c r="A37" s="542"/>
      <c r="B37" s="179" t="s">
        <v>199</v>
      </c>
      <c r="C37" s="537" t="s">
        <v>373</v>
      </c>
      <c r="D37" s="179"/>
      <c r="E37" s="151"/>
      <c r="F37" s="229"/>
      <c r="G37" s="173"/>
      <c r="H37" s="543" t="s">
        <v>184</v>
      </c>
      <c r="I37" s="543" t="s">
        <v>178</v>
      </c>
      <c r="J37" s="538"/>
      <c r="K37" s="17"/>
      <c r="L37" s="153"/>
      <c r="M37" s="424" t="str">
        <f>VLOOKUP(C37,C801:D804,2,FALSE)</f>
        <v>Dimensionado para tratar la carga térmica interior y ventilación</v>
      </c>
    </row>
    <row r="38" spans="1:13" s="19" customFormat="1" ht="20.100000000000001" customHeight="1" thickTop="1" thickBot="1" x14ac:dyDescent="0.25">
      <c r="A38" s="542"/>
      <c r="B38" s="179" t="s">
        <v>200</v>
      </c>
      <c r="C38" s="537" t="s">
        <v>201</v>
      </c>
      <c r="D38" s="179"/>
      <c r="E38" s="151"/>
      <c r="F38" s="229"/>
      <c r="G38" s="173"/>
      <c r="H38" s="543" t="s">
        <v>184</v>
      </c>
      <c r="I38" s="543" t="s">
        <v>178</v>
      </c>
      <c r="J38" s="538"/>
      <c r="K38" s="17"/>
      <c r="L38" s="153"/>
      <c r="M38" s="409"/>
    </row>
    <row r="39" spans="1:13" s="19" customFormat="1" ht="20.100000000000001" customHeight="1" collapsed="1" thickTop="1" thickBot="1" x14ac:dyDescent="0.25">
      <c r="A39" s="542"/>
      <c r="B39" s="179" t="s">
        <v>202</v>
      </c>
      <c r="C39" s="537" t="s">
        <v>635</v>
      </c>
      <c r="D39" s="179"/>
      <c r="E39" s="151"/>
      <c r="F39" s="229"/>
      <c r="G39" s="173"/>
      <c r="H39" s="543" t="s">
        <v>184</v>
      </c>
      <c r="I39" s="543" t="s">
        <v>178</v>
      </c>
      <c r="J39" s="538"/>
      <c r="K39" s="17"/>
      <c r="L39" s="153"/>
      <c r="M39" s="409"/>
    </row>
    <row r="40" spans="1:13" s="19" customFormat="1" ht="13.15" hidden="1" customHeight="1" outlineLevel="2" thickTop="1" x14ac:dyDescent="0.2">
      <c r="A40" s="139"/>
      <c r="B40" s="81"/>
      <c r="C40" s="472">
        <v>0</v>
      </c>
      <c r="D40" s="81"/>
      <c r="E40" s="151"/>
      <c r="F40" s="152"/>
      <c r="G40" s="505"/>
      <c r="H40" s="142"/>
      <c r="I40" s="142"/>
      <c r="J40" s="206"/>
      <c r="K40" s="17"/>
      <c r="L40" s="153"/>
      <c r="M40" s="409"/>
    </row>
    <row r="41" spans="1:13" s="19" customFormat="1" ht="13.15" hidden="1" customHeight="1" outlineLevel="2" x14ac:dyDescent="0.2">
      <c r="A41" s="139"/>
      <c r="B41" s="81"/>
      <c r="C41" s="472">
        <v>0</v>
      </c>
      <c r="D41" s="81"/>
      <c r="E41" s="151"/>
      <c r="F41" s="152"/>
      <c r="G41" s="505"/>
      <c r="H41" s="142"/>
      <c r="I41" s="142"/>
      <c r="J41" s="206"/>
      <c r="K41" s="17"/>
      <c r="L41" s="153"/>
      <c r="M41" s="409"/>
    </row>
    <row r="42" spans="1:13" s="19" customFormat="1" ht="13.15" hidden="1" customHeight="1" outlineLevel="2" x14ac:dyDescent="0.2">
      <c r="A42" s="139"/>
      <c r="B42" s="81"/>
      <c r="C42" s="472">
        <v>0</v>
      </c>
      <c r="D42" s="81"/>
      <c r="E42" s="151"/>
      <c r="F42" s="152"/>
      <c r="G42" s="505"/>
      <c r="H42" s="142"/>
      <c r="I42" s="142"/>
      <c r="J42" s="206"/>
      <c r="K42" s="17"/>
      <c r="L42" s="153"/>
      <c r="M42" s="409"/>
    </row>
    <row r="43" spans="1:13" s="19" customFormat="1" ht="13.15" hidden="1" customHeight="1" outlineLevel="2" x14ac:dyDescent="0.2">
      <c r="A43" s="139"/>
      <c r="B43" s="81"/>
      <c r="C43" s="472">
        <v>0</v>
      </c>
      <c r="D43" s="81"/>
      <c r="E43" s="151"/>
      <c r="F43" s="152"/>
      <c r="G43" s="505"/>
      <c r="H43" s="142"/>
      <c r="I43" s="142"/>
      <c r="J43" s="206"/>
      <c r="K43" s="17"/>
      <c r="L43" s="153"/>
      <c r="M43" s="409"/>
    </row>
    <row r="44" spans="1:13" s="19" customFormat="1" ht="13.15" hidden="1" customHeight="1" outlineLevel="2" x14ac:dyDescent="0.2">
      <c r="A44" s="139"/>
      <c r="B44" s="81"/>
      <c r="C44" s="472">
        <v>0</v>
      </c>
      <c r="D44" s="81"/>
      <c r="E44" s="151"/>
      <c r="F44" s="152"/>
      <c r="G44" s="505"/>
      <c r="H44" s="142"/>
      <c r="I44" s="142"/>
      <c r="J44" s="206"/>
      <c r="K44" s="17"/>
      <c r="L44" s="153"/>
      <c r="M44" s="409"/>
    </row>
    <row r="45" spans="1:13" s="31" customFormat="1" ht="59.25" customHeight="1" thickTop="1" thickBot="1" x14ac:dyDescent="0.35">
      <c r="A45" s="144"/>
      <c r="B45" s="612" t="s">
        <v>204</v>
      </c>
      <c r="C45" s="531"/>
      <c r="D45" s="532"/>
      <c r="E45" s="533"/>
      <c r="F45" s="533"/>
      <c r="G45" s="534"/>
      <c r="H45" s="145" t="s">
        <v>184</v>
      </c>
      <c r="I45" s="145" t="s">
        <v>178</v>
      </c>
      <c r="J45" s="26"/>
      <c r="K45" s="28"/>
      <c r="L45" s="535"/>
      <c r="M45" s="402"/>
    </row>
    <row r="46" spans="1:13" s="148" customFormat="1" ht="20.100000000000001" customHeight="1" thickTop="1" thickBot="1" x14ac:dyDescent="0.25">
      <c r="A46" s="139"/>
      <c r="B46" s="161" t="s">
        <v>754</v>
      </c>
      <c r="C46" s="544">
        <v>0.7</v>
      </c>
      <c r="D46" s="154"/>
      <c r="F46" s="155"/>
      <c r="G46" s="156"/>
      <c r="H46" s="142" t="s">
        <v>184</v>
      </c>
      <c r="I46" s="142" t="s">
        <v>178</v>
      </c>
      <c r="J46" s="147"/>
      <c r="K46" s="147"/>
      <c r="L46" s="7"/>
      <c r="M46" s="424" t="s">
        <v>205</v>
      </c>
    </row>
    <row r="47" spans="1:13" s="148" customFormat="1" ht="20.100000000000001" customHeight="1" collapsed="1" thickTop="1" thickBot="1" x14ac:dyDescent="0.25">
      <c r="A47" s="139"/>
      <c r="B47" s="161" t="s">
        <v>755</v>
      </c>
      <c r="C47" s="544">
        <v>1</v>
      </c>
      <c r="D47" s="154"/>
      <c r="F47" s="155"/>
      <c r="G47" s="156"/>
      <c r="H47" s="142" t="s">
        <v>184</v>
      </c>
      <c r="I47" s="142" t="s">
        <v>178</v>
      </c>
      <c r="J47" s="150"/>
      <c r="K47" s="154"/>
      <c r="L47" s="162" t="s">
        <v>206</v>
      </c>
      <c r="M47" s="424" t="s">
        <v>1322</v>
      </c>
    </row>
    <row r="48" spans="1:13" s="148" customFormat="1" ht="20.100000000000001" hidden="1" customHeight="1" outlineLevel="1" thickTop="1" x14ac:dyDescent="0.2">
      <c r="A48" s="139"/>
      <c r="B48" s="161" t="s">
        <v>207</v>
      </c>
      <c r="C48" s="363">
        <v>0.8</v>
      </c>
      <c r="D48" s="154"/>
      <c r="F48" s="155"/>
      <c r="G48" s="156"/>
      <c r="H48" s="142" t="s">
        <v>184</v>
      </c>
      <c r="I48" s="142"/>
      <c r="J48" s="150"/>
      <c r="K48" s="154"/>
      <c r="L48" s="162" t="s">
        <v>206</v>
      </c>
      <c r="M48" s="424"/>
    </row>
    <row r="49" spans="1:13" s="19" customFormat="1" ht="13.15" hidden="1" customHeight="1" outlineLevel="1" x14ac:dyDescent="0.2">
      <c r="A49" s="139"/>
      <c r="B49" s="81"/>
      <c r="C49" s="364">
        <v>0</v>
      </c>
      <c r="D49" s="81"/>
      <c r="E49" s="151"/>
      <c r="F49" s="152"/>
      <c r="G49" s="505"/>
      <c r="H49" s="142" t="s">
        <v>184</v>
      </c>
      <c r="I49" s="142" t="s">
        <v>178</v>
      </c>
      <c r="J49" s="538"/>
      <c r="K49" s="17"/>
      <c r="L49" s="153"/>
      <c r="M49" s="409"/>
    </row>
    <row r="50" spans="1:13" s="148" customFormat="1" ht="15" hidden="1" customHeight="1" outlineLevel="2" x14ac:dyDescent="0.3">
      <c r="A50" s="139"/>
      <c r="B50" s="161"/>
      <c r="C50" s="365">
        <v>0</v>
      </c>
      <c r="D50" s="154"/>
      <c r="F50" s="155"/>
      <c r="G50" s="156"/>
      <c r="H50" s="142" t="s">
        <v>184</v>
      </c>
      <c r="I50" s="142"/>
      <c r="J50" s="150"/>
      <c r="K50" s="154"/>
      <c r="L50" s="162"/>
      <c r="M50" s="423"/>
    </row>
    <row r="51" spans="1:13" s="148" customFormat="1" ht="15" hidden="1" customHeight="1" outlineLevel="2" x14ac:dyDescent="0.3">
      <c r="A51" s="139"/>
      <c r="B51" s="161"/>
      <c r="C51" s="365">
        <v>0</v>
      </c>
      <c r="D51" s="154"/>
      <c r="F51" s="155"/>
      <c r="G51" s="156"/>
      <c r="H51" s="142" t="s">
        <v>184</v>
      </c>
      <c r="I51" s="142"/>
      <c r="J51" s="150"/>
      <c r="K51" s="154"/>
      <c r="L51" s="162"/>
      <c r="M51" s="423"/>
    </row>
    <row r="52" spans="1:13" s="148" customFormat="1" ht="15" hidden="1" customHeight="1" outlineLevel="2" x14ac:dyDescent="0.3">
      <c r="A52" s="139"/>
      <c r="B52" s="161"/>
      <c r="C52" s="365">
        <v>0</v>
      </c>
      <c r="D52" s="154"/>
      <c r="F52" s="155"/>
      <c r="G52" s="156"/>
      <c r="H52" s="142" t="s">
        <v>184</v>
      </c>
      <c r="I52" s="142"/>
      <c r="J52" s="150"/>
      <c r="K52" s="154"/>
      <c r="L52" s="162"/>
      <c r="M52" s="423"/>
    </row>
    <row r="53" spans="1:13" s="148" customFormat="1" ht="15" hidden="1" customHeight="1" outlineLevel="1" x14ac:dyDescent="0.3">
      <c r="A53" s="139"/>
      <c r="B53" s="161"/>
      <c r="C53" s="365">
        <v>0</v>
      </c>
      <c r="D53" s="154"/>
      <c r="F53" s="155"/>
      <c r="G53" s="156"/>
      <c r="H53" s="142" t="s">
        <v>184</v>
      </c>
      <c r="I53" s="142"/>
      <c r="J53" s="150"/>
      <c r="K53" s="154"/>
      <c r="L53" s="162"/>
      <c r="M53" s="423"/>
    </row>
    <row r="54" spans="1:13" s="148" customFormat="1" ht="15" hidden="1" customHeight="1" outlineLevel="1" x14ac:dyDescent="0.3">
      <c r="A54" s="139"/>
      <c r="B54" s="161"/>
      <c r="C54" s="365">
        <v>0</v>
      </c>
      <c r="D54" s="154"/>
      <c r="F54" s="155"/>
      <c r="G54" s="156"/>
      <c r="H54" s="142"/>
      <c r="I54" s="142"/>
      <c r="J54" s="150"/>
      <c r="K54" s="154"/>
      <c r="L54" s="162"/>
      <c r="M54" s="423"/>
    </row>
    <row r="55" spans="1:13" s="148" customFormat="1" ht="15" hidden="1" customHeight="1" outlineLevel="1" x14ac:dyDescent="0.3">
      <c r="A55" s="139"/>
      <c r="B55" s="161"/>
      <c r="C55" s="365">
        <v>0</v>
      </c>
      <c r="D55" s="154"/>
      <c r="F55" s="155"/>
      <c r="G55" s="156"/>
      <c r="H55" s="142"/>
      <c r="I55" s="142"/>
      <c r="J55" s="150"/>
      <c r="K55" s="154"/>
      <c r="L55" s="162"/>
      <c r="M55" s="423"/>
    </row>
    <row r="56" spans="1:13" s="148" customFormat="1" ht="15" hidden="1" customHeight="1" outlineLevel="1" x14ac:dyDescent="0.3">
      <c r="A56" s="139"/>
      <c r="B56" s="161"/>
      <c r="C56" s="365">
        <v>0</v>
      </c>
      <c r="D56" s="154"/>
      <c r="F56" s="155"/>
      <c r="G56" s="156"/>
      <c r="H56" s="142"/>
      <c r="I56" s="142"/>
      <c r="J56" s="150"/>
      <c r="K56" s="154"/>
      <c r="L56" s="162"/>
      <c r="M56" s="423"/>
    </row>
    <row r="57" spans="1:13" s="148" customFormat="1" ht="15" hidden="1" customHeight="1" outlineLevel="1" x14ac:dyDescent="0.3">
      <c r="A57" s="139"/>
      <c r="B57" s="161"/>
      <c r="C57" s="365">
        <v>0</v>
      </c>
      <c r="D57" s="154"/>
      <c r="F57" s="155"/>
      <c r="G57" s="156"/>
      <c r="H57" s="142"/>
      <c r="I57" s="142"/>
      <c r="J57" s="150"/>
      <c r="K57" s="154"/>
      <c r="L57" s="162"/>
      <c r="M57" s="423"/>
    </row>
    <row r="58" spans="1:13" s="148" customFormat="1" ht="15" hidden="1" customHeight="1" outlineLevel="1" x14ac:dyDescent="0.3">
      <c r="A58" s="139"/>
      <c r="B58" s="161"/>
      <c r="C58" s="365">
        <v>0</v>
      </c>
      <c r="D58" s="154"/>
      <c r="F58" s="155"/>
      <c r="G58" s="156"/>
      <c r="H58" s="142"/>
      <c r="I58" s="142"/>
      <c r="J58" s="150"/>
      <c r="K58" s="154"/>
      <c r="L58" s="162"/>
      <c r="M58" s="423"/>
    </row>
    <row r="59" spans="1:13" s="148" customFormat="1" ht="15" hidden="1" customHeight="1" outlineLevel="1" x14ac:dyDescent="0.3">
      <c r="A59" s="139"/>
      <c r="B59" s="161"/>
      <c r="C59" s="365">
        <v>0</v>
      </c>
      <c r="D59" s="154"/>
      <c r="F59" s="155"/>
      <c r="G59" s="156"/>
      <c r="H59" s="142"/>
      <c r="I59" s="142"/>
      <c r="J59" s="150"/>
      <c r="K59" s="154"/>
      <c r="L59" s="162"/>
      <c r="M59" s="423"/>
    </row>
    <row r="60" spans="1:13" s="148" customFormat="1" ht="15" hidden="1" customHeight="1" outlineLevel="1" x14ac:dyDescent="0.3">
      <c r="A60" s="139"/>
      <c r="B60" s="161"/>
      <c r="C60" s="365">
        <v>0</v>
      </c>
      <c r="D60" s="154"/>
      <c r="F60" s="155"/>
      <c r="G60" s="156"/>
      <c r="H60" s="142" t="s">
        <v>184</v>
      </c>
      <c r="I60" s="142"/>
      <c r="J60" s="150"/>
      <c r="K60" s="154"/>
      <c r="L60" s="162"/>
      <c r="M60" s="423"/>
    </row>
    <row r="61" spans="1:13" s="148" customFormat="1" ht="6" customHeight="1" thickTop="1" thickBot="1" x14ac:dyDescent="0.35">
      <c r="A61" s="139"/>
      <c r="B61" s="163"/>
      <c r="C61" s="366">
        <v>0</v>
      </c>
      <c r="D61" s="163"/>
      <c r="F61" s="164"/>
      <c r="G61" s="165"/>
      <c r="H61" s="142" t="s">
        <v>184</v>
      </c>
      <c r="I61" s="142" t="s">
        <v>178</v>
      </c>
      <c r="J61" s="538"/>
      <c r="K61" s="147"/>
      <c r="L61" s="7"/>
      <c r="M61" s="423"/>
    </row>
    <row r="62" spans="1:13" s="31" customFormat="1" ht="63" customHeight="1" thickTop="1" thickBot="1" x14ac:dyDescent="0.4">
      <c r="A62" s="144"/>
      <c r="B62" s="536" t="s">
        <v>756</v>
      </c>
      <c r="C62" s="531">
        <v>0</v>
      </c>
      <c r="D62" s="532"/>
      <c r="E62" s="533"/>
      <c r="F62" s="533"/>
      <c r="G62" s="534"/>
      <c r="H62" s="145" t="s">
        <v>184</v>
      </c>
      <c r="I62" s="145" t="s">
        <v>178</v>
      </c>
      <c r="J62" s="26"/>
      <c r="K62" s="28"/>
      <c r="L62" s="535">
        <v>0</v>
      </c>
      <c r="M62" s="402"/>
    </row>
    <row r="63" spans="1:13" s="148" customFormat="1" ht="20.100000000000001" customHeight="1" thickTop="1" thickBot="1" x14ac:dyDescent="0.35">
      <c r="A63" s="139"/>
      <c r="B63" s="146" t="s">
        <v>757</v>
      </c>
      <c r="C63" s="362">
        <v>0</v>
      </c>
      <c r="D63" s="147"/>
      <c r="F63" s="149"/>
      <c r="G63" s="1"/>
      <c r="H63" s="142" t="s">
        <v>184</v>
      </c>
      <c r="I63" s="142" t="s">
        <v>178</v>
      </c>
      <c r="J63" s="150"/>
      <c r="K63" s="147"/>
      <c r="L63" s="7"/>
      <c r="M63" s="423"/>
    </row>
    <row r="64" spans="1:13" s="148" customFormat="1" ht="20.100000000000001" customHeight="1" thickTop="1" thickBot="1" x14ac:dyDescent="0.25">
      <c r="A64" s="139"/>
      <c r="B64" s="166" t="s">
        <v>1124</v>
      </c>
      <c r="C64" s="545">
        <v>26</v>
      </c>
      <c r="D64" s="147"/>
      <c r="F64" s="158"/>
      <c r="G64" s="159" t="s">
        <v>193</v>
      </c>
      <c r="H64" s="142" t="s">
        <v>184</v>
      </c>
      <c r="I64" s="142" t="s">
        <v>178</v>
      </c>
      <c r="J64" s="150"/>
      <c r="K64" s="147"/>
      <c r="L64" s="7"/>
      <c r="M64" s="424" t="s">
        <v>1125</v>
      </c>
    </row>
    <row r="65" spans="1:13" s="148" customFormat="1" ht="20.100000000000001" customHeight="1" thickTop="1" thickBot="1" x14ac:dyDescent="0.25">
      <c r="A65" s="139"/>
      <c r="B65" s="166" t="s">
        <v>1126</v>
      </c>
      <c r="C65" s="545">
        <v>15</v>
      </c>
      <c r="D65" s="147"/>
      <c r="F65" s="158"/>
      <c r="G65" s="159" t="s">
        <v>193</v>
      </c>
      <c r="H65" s="142" t="s">
        <v>184</v>
      </c>
      <c r="I65" s="142" t="s">
        <v>178</v>
      </c>
      <c r="J65" s="150"/>
      <c r="K65" s="147"/>
      <c r="L65" s="7"/>
      <c r="M65" s="424" t="s">
        <v>1127</v>
      </c>
    </row>
    <row r="66" spans="1:13" s="148" customFormat="1" ht="20.100000000000001" customHeight="1" thickTop="1" thickBot="1" x14ac:dyDescent="0.25">
      <c r="A66" s="139"/>
      <c r="B66" s="166" t="s">
        <v>1128</v>
      </c>
      <c r="C66" s="546">
        <v>20</v>
      </c>
      <c r="D66" s="147"/>
      <c r="F66" s="158"/>
      <c r="G66" s="159" t="s">
        <v>193</v>
      </c>
      <c r="H66" s="142" t="s">
        <v>184</v>
      </c>
      <c r="I66" s="142" t="s">
        <v>178</v>
      </c>
      <c r="J66" s="150"/>
      <c r="K66" s="147"/>
      <c r="L66" s="7"/>
      <c r="M66" s="424" t="s">
        <v>1129</v>
      </c>
    </row>
    <row r="67" spans="1:13" s="148" customFormat="1" ht="20.100000000000001" customHeight="1" thickTop="1" thickBot="1" x14ac:dyDescent="0.25">
      <c r="A67" s="139"/>
      <c r="B67" s="167" t="s">
        <v>1130</v>
      </c>
      <c r="C67" s="546">
        <v>10</v>
      </c>
      <c r="D67" s="147"/>
      <c r="F67" s="158"/>
      <c r="G67" s="159" t="s">
        <v>193</v>
      </c>
      <c r="H67" s="142" t="s">
        <v>184</v>
      </c>
      <c r="I67" s="142" t="s">
        <v>178</v>
      </c>
      <c r="J67" s="150"/>
      <c r="K67" s="147"/>
      <c r="L67" s="7"/>
      <c r="M67" s="547" t="s">
        <v>1131</v>
      </c>
    </row>
    <row r="68" spans="1:13" s="148" customFormat="1" ht="26.25" customHeight="1" collapsed="1" thickTop="1" thickBot="1" x14ac:dyDescent="0.35">
      <c r="A68" s="139"/>
      <c r="B68" s="160" t="s">
        <v>208</v>
      </c>
      <c r="C68" s="367">
        <v>0</v>
      </c>
      <c r="D68" s="147"/>
      <c r="F68" s="149"/>
      <c r="G68" s="1"/>
      <c r="H68" s="142" t="s">
        <v>184</v>
      </c>
      <c r="I68" s="142" t="s">
        <v>178</v>
      </c>
      <c r="J68" s="150"/>
      <c r="K68" s="147"/>
      <c r="L68" s="7"/>
      <c r="M68" s="423"/>
    </row>
    <row r="69" spans="1:13" s="148" customFormat="1" ht="19.5" hidden="1" outlineLevel="2" thickBot="1" x14ac:dyDescent="0.35">
      <c r="A69" s="139"/>
      <c r="B69" s="56" t="s">
        <v>296</v>
      </c>
      <c r="C69" s="57" t="s">
        <v>209</v>
      </c>
      <c r="D69" s="147"/>
      <c r="F69" s="169"/>
      <c r="G69" s="32" t="s">
        <v>14</v>
      </c>
      <c r="H69" s="142" t="s">
        <v>184</v>
      </c>
      <c r="I69" s="142"/>
      <c r="J69" s="150"/>
      <c r="K69" s="147"/>
      <c r="L69" s="7"/>
      <c r="M69" s="423"/>
    </row>
    <row r="70" spans="1:13" s="548" customFormat="1" ht="20.100000000000001" customHeight="1" thickTop="1" thickBot="1" x14ac:dyDescent="0.25">
      <c r="A70" s="542"/>
      <c r="B70" s="166" t="s">
        <v>210</v>
      </c>
      <c r="C70" s="539">
        <v>50</v>
      </c>
      <c r="D70" s="154"/>
      <c r="F70" s="155"/>
      <c r="G70" s="156" t="s">
        <v>80</v>
      </c>
      <c r="H70" s="543" t="s">
        <v>184</v>
      </c>
      <c r="I70" s="543" t="s">
        <v>178</v>
      </c>
      <c r="J70" s="549"/>
      <c r="K70" s="154"/>
      <c r="L70" s="550" t="s">
        <v>211</v>
      </c>
      <c r="M70" s="424" t="s">
        <v>1132</v>
      </c>
    </row>
    <row r="71" spans="1:13" s="548" customFormat="1" ht="20.100000000000001" customHeight="1" thickTop="1" thickBot="1" x14ac:dyDescent="0.25">
      <c r="A71" s="542"/>
      <c r="B71" s="166" t="s">
        <v>212</v>
      </c>
      <c r="C71" s="539">
        <v>80</v>
      </c>
      <c r="D71" s="154"/>
      <c r="F71" s="155"/>
      <c r="G71" s="156" t="s">
        <v>80</v>
      </c>
      <c r="H71" s="543" t="s">
        <v>184</v>
      </c>
      <c r="I71" s="543" t="s">
        <v>178</v>
      </c>
      <c r="J71" s="549"/>
      <c r="K71" s="154"/>
      <c r="L71" s="550" t="s">
        <v>211</v>
      </c>
      <c r="M71" s="424" t="s">
        <v>1132</v>
      </c>
    </row>
    <row r="72" spans="1:13" s="548" customFormat="1" ht="20.100000000000001" customHeight="1" collapsed="1" thickTop="1" thickBot="1" x14ac:dyDescent="0.25">
      <c r="A72" s="542"/>
      <c r="B72" s="166" t="s">
        <v>213</v>
      </c>
      <c r="C72" s="537">
        <v>1</v>
      </c>
      <c r="D72" s="154"/>
      <c r="F72" s="155"/>
      <c r="G72" s="156" t="s">
        <v>214</v>
      </c>
      <c r="H72" s="543" t="s">
        <v>184</v>
      </c>
      <c r="I72" s="543" t="s">
        <v>178</v>
      </c>
      <c r="J72" s="549"/>
      <c r="K72" s="154"/>
      <c r="L72" s="550" t="s">
        <v>215</v>
      </c>
      <c r="M72" s="424" t="s">
        <v>216</v>
      </c>
    </row>
    <row r="73" spans="1:13" s="148" customFormat="1" ht="15" hidden="1" customHeight="1" outlineLevel="2" thickTop="1" x14ac:dyDescent="0.3">
      <c r="A73" s="139"/>
      <c r="B73" s="161"/>
      <c r="C73" s="365">
        <v>0</v>
      </c>
      <c r="D73" s="154"/>
      <c r="F73" s="155"/>
      <c r="G73" s="156"/>
      <c r="H73" s="142" t="s">
        <v>184</v>
      </c>
      <c r="I73" s="142"/>
      <c r="J73" s="150"/>
      <c r="K73" s="154"/>
      <c r="L73" s="162"/>
      <c r="M73" s="423"/>
    </row>
    <row r="74" spans="1:13" s="148" customFormat="1" ht="15" hidden="1" customHeight="1" outlineLevel="2" x14ac:dyDescent="0.3">
      <c r="A74" s="139"/>
      <c r="B74" s="161"/>
      <c r="C74" s="365">
        <v>0</v>
      </c>
      <c r="D74" s="154"/>
      <c r="F74" s="155"/>
      <c r="G74" s="156"/>
      <c r="H74" s="142" t="s">
        <v>184</v>
      </c>
      <c r="I74" s="142"/>
      <c r="J74" s="150"/>
      <c r="K74" s="154"/>
      <c r="L74" s="162"/>
      <c r="M74" s="423"/>
    </row>
    <row r="75" spans="1:13" s="148" customFormat="1" ht="15" hidden="1" customHeight="1" outlineLevel="2" x14ac:dyDescent="0.3">
      <c r="A75" s="139"/>
      <c r="B75" s="161"/>
      <c r="C75" s="365">
        <v>0</v>
      </c>
      <c r="D75" s="154"/>
      <c r="F75" s="155"/>
      <c r="G75" s="156"/>
      <c r="H75" s="142" t="s">
        <v>184</v>
      </c>
      <c r="I75" s="142"/>
      <c r="J75" s="150"/>
      <c r="K75" s="154"/>
      <c r="L75" s="162"/>
      <c r="M75" s="423"/>
    </row>
    <row r="76" spans="1:13" s="148" customFormat="1" ht="15" hidden="1" customHeight="1" outlineLevel="2" x14ac:dyDescent="0.3">
      <c r="A76" s="139"/>
      <c r="B76" s="161"/>
      <c r="C76" s="365">
        <v>0</v>
      </c>
      <c r="D76" s="154"/>
      <c r="F76" s="155"/>
      <c r="G76" s="156"/>
      <c r="H76" s="142" t="s">
        <v>184</v>
      </c>
      <c r="I76" s="142"/>
      <c r="J76" s="150"/>
      <c r="K76" s="154"/>
      <c r="L76" s="162"/>
      <c r="M76" s="423"/>
    </row>
    <row r="77" spans="1:13" s="148" customFormat="1" ht="15" hidden="1" customHeight="1" outlineLevel="2" x14ac:dyDescent="0.3">
      <c r="A77" s="139"/>
      <c r="B77" s="161"/>
      <c r="C77" s="365">
        <v>0</v>
      </c>
      <c r="D77" s="154"/>
      <c r="F77" s="155"/>
      <c r="G77" s="156"/>
      <c r="H77" s="142" t="s">
        <v>184</v>
      </c>
      <c r="I77" s="142"/>
      <c r="J77" s="150"/>
      <c r="K77" s="154"/>
      <c r="L77" s="162"/>
      <c r="M77" s="423"/>
    </row>
    <row r="78" spans="1:13" s="148" customFormat="1" ht="15" hidden="1" customHeight="1" outlineLevel="2" x14ac:dyDescent="0.3">
      <c r="A78" s="139"/>
      <c r="B78" s="161"/>
      <c r="C78" s="365">
        <v>0</v>
      </c>
      <c r="D78" s="154"/>
      <c r="F78" s="155"/>
      <c r="G78" s="156"/>
      <c r="H78" s="142" t="s">
        <v>184</v>
      </c>
      <c r="I78" s="142"/>
      <c r="J78" s="150"/>
      <c r="K78" s="154"/>
      <c r="L78" s="162"/>
      <c r="M78" s="423"/>
    </row>
    <row r="79" spans="1:13" s="148" customFormat="1" ht="15" hidden="1" customHeight="1" outlineLevel="2" x14ac:dyDescent="0.3">
      <c r="A79" s="139"/>
      <c r="B79" s="161"/>
      <c r="C79" s="365">
        <v>0</v>
      </c>
      <c r="D79" s="154"/>
      <c r="F79" s="155"/>
      <c r="G79" s="156"/>
      <c r="H79" s="142" t="s">
        <v>184</v>
      </c>
      <c r="I79" s="142"/>
      <c r="J79" s="150"/>
      <c r="K79" s="154"/>
      <c r="L79" s="162"/>
      <c r="M79" s="423"/>
    </row>
    <row r="80" spans="1:13" s="148" customFormat="1" ht="15" hidden="1" customHeight="1" outlineLevel="2" x14ac:dyDescent="0.3">
      <c r="A80" s="139"/>
      <c r="B80" s="161"/>
      <c r="C80" s="365">
        <v>0</v>
      </c>
      <c r="D80" s="154"/>
      <c r="F80" s="155"/>
      <c r="G80" s="156"/>
      <c r="H80" s="142" t="s">
        <v>184</v>
      </c>
      <c r="I80" s="142"/>
      <c r="J80" s="150"/>
      <c r="K80" s="154"/>
      <c r="L80" s="162"/>
      <c r="M80" s="423"/>
    </row>
    <row r="81" spans="1:13" s="148" customFormat="1" ht="15" hidden="1" customHeight="1" outlineLevel="2" x14ac:dyDescent="0.3">
      <c r="A81" s="139"/>
      <c r="B81" s="161"/>
      <c r="C81" s="365">
        <v>0</v>
      </c>
      <c r="D81" s="154"/>
      <c r="F81" s="155"/>
      <c r="G81" s="156"/>
      <c r="H81" s="142" t="s">
        <v>184</v>
      </c>
      <c r="I81" s="142"/>
      <c r="J81" s="150"/>
      <c r="K81" s="154"/>
      <c r="L81" s="162"/>
      <c r="M81" s="423"/>
    </row>
    <row r="82" spans="1:13" s="148" customFormat="1" ht="15" hidden="1" customHeight="1" outlineLevel="2" x14ac:dyDescent="0.3">
      <c r="A82" s="139"/>
      <c r="B82" s="161"/>
      <c r="C82" s="365">
        <v>0</v>
      </c>
      <c r="D82" s="154"/>
      <c r="F82" s="155"/>
      <c r="G82" s="156"/>
      <c r="H82" s="142" t="s">
        <v>184</v>
      </c>
      <c r="I82" s="142"/>
      <c r="J82" s="150"/>
      <c r="K82" s="154"/>
      <c r="L82" s="162"/>
      <c r="M82" s="423"/>
    </row>
    <row r="83" spans="1:13" s="148" customFormat="1" ht="6" customHeight="1" thickTop="1" thickBot="1" x14ac:dyDescent="0.35">
      <c r="A83" s="139"/>
      <c r="B83" s="163"/>
      <c r="C83" s="366">
        <v>0</v>
      </c>
      <c r="D83" s="163"/>
      <c r="F83" s="164"/>
      <c r="G83" s="165"/>
      <c r="H83" s="142" t="s">
        <v>184</v>
      </c>
      <c r="I83" s="142" t="s">
        <v>178</v>
      </c>
      <c r="J83" s="538"/>
      <c r="K83" s="147"/>
      <c r="L83" s="7"/>
      <c r="M83" s="423"/>
    </row>
    <row r="84" spans="1:13" s="19" customFormat="1" ht="8.65" customHeight="1" thickTop="1" x14ac:dyDescent="0.2">
      <c r="A84" s="139"/>
      <c r="B84" s="15"/>
      <c r="C84" s="368">
        <v>0</v>
      </c>
      <c r="D84" s="15"/>
      <c r="E84" s="15"/>
      <c r="F84" s="15"/>
      <c r="G84" s="15"/>
      <c r="H84" s="142" t="s">
        <v>47</v>
      </c>
      <c r="I84" s="142" t="s">
        <v>178</v>
      </c>
      <c r="J84" s="538"/>
      <c r="K84" s="17"/>
      <c r="L84" s="17"/>
      <c r="M84" s="409"/>
    </row>
    <row r="85" spans="1:13" s="31" customFormat="1" ht="63" customHeight="1" thickBot="1" x14ac:dyDescent="0.4">
      <c r="A85" s="144"/>
      <c r="B85" s="536" t="s">
        <v>217</v>
      </c>
      <c r="C85" s="531">
        <v>0</v>
      </c>
      <c r="D85" s="532"/>
      <c r="E85" s="533">
        <v>0</v>
      </c>
      <c r="F85" s="533"/>
      <c r="G85" s="534"/>
      <c r="H85" s="145" t="s">
        <v>47</v>
      </c>
      <c r="I85" s="145" t="s">
        <v>178</v>
      </c>
      <c r="J85" s="26"/>
      <c r="K85" s="28"/>
      <c r="L85" s="535">
        <v>0</v>
      </c>
      <c r="M85" s="402"/>
    </row>
    <row r="86" spans="1:13" s="11" customFormat="1" ht="4.5" customHeight="1" thickTop="1" x14ac:dyDescent="0.3">
      <c r="A86" s="139"/>
      <c r="B86" s="433"/>
      <c r="C86" s="434">
        <v>0</v>
      </c>
      <c r="D86" s="433"/>
      <c r="E86" s="141"/>
      <c r="F86" s="1"/>
      <c r="G86" s="1"/>
      <c r="H86" s="142" t="s">
        <v>47</v>
      </c>
      <c r="I86" s="142" t="s">
        <v>178</v>
      </c>
      <c r="J86" s="26"/>
      <c r="K86" s="7"/>
      <c r="L86" s="7"/>
      <c r="M86" s="402"/>
    </row>
    <row r="87" spans="1:13" s="19" customFormat="1" ht="10.15" customHeight="1" thickBot="1" x14ac:dyDescent="0.25">
      <c r="A87" s="139"/>
      <c r="B87" s="170"/>
      <c r="C87" s="369">
        <v>0</v>
      </c>
      <c r="D87" s="170"/>
      <c r="E87" s="15"/>
      <c r="F87" s="15"/>
      <c r="G87" s="15"/>
      <c r="H87" s="142" t="s">
        <v>47</v>
      </c>
      <c r="I87" s="142" t="s">
        <v>178</v>
      </c>
      <c r="J87" s="538"/>
      <c r="K87" s="17"/>
      <c r="L87" s="171"/>
      <c r="M87" s="409"/>
    </row>
    <row r="88" spans="1:13" s="19" customFormat="1" ht="20.100000000000001" customHeight="1" thickTop="1" thickBot="1" x14ac:dyDescent="0.25">
      <c r="A88" s="542"/>
      <c r="B88" s="179" t="s">
        <v>218</v>
      </c>
      <c r="C88" s="537" t="s">
        <v>191</v>
      </c>
      <c r="D88" s="179"/>
      <c r="E88" s="151" t="e">
        <v>#NAME?</v>
      </c>
      <c r="F88" s="229"/>
      <c r="G88" s="173"/>
      <c r="H88" s="543" t="s">
        <v>47</v>
      </c>
      <c r="I88" s="543" t="s">
        <v>178</v>
      </c>
      <c r="J88" s="538"/>
      <c r="K88" s="17"/>
      <c r="L88" s="153"/>
      <c r="M88" s="409"/>
    </row>
    <row r="89" spans="1:13" s="19" customFormat="1" ht="20.100000000000001" customHeight="1" thickTop="1" thickBot="1" x14ac:dyDescent="0.25">
      <c r="A89" s="542"/>
      <c r="B89" s="179" t="s">
        <v>219</v>
      </c>
      <c r="C89" s="537" t="s">
        <v>12</v>
      </c>
      <c r="D89" s="179"/>
      <c r="E89" s="151" t="e">
        <v>#NAME?</v>
      </c>
      <c r="F89" s="229"/>
      <c r="G89" s="173" t="s">
        <v>12</v>
      </c>
      <c r="H89" s="543" t="s">
        <v>47</v>
      </c>
      <c r="I89" s="543" t="s">
        <v>178</v>
      </c>
      <c r="J89" s="538"/>
      <c r="K89" s="17"/>
      <c r="L89" s="153"/>
      <c r="M89" s="409"/>
    </row>
    <row r="90" spans="1:13" s="19" customFormat="1" ht="20.100000000000001" customHeight="1" collapsed="1" thickTop="1" thickBot="1" x14ac:dyDescent="0.25">
      <c r="A90" s="542"/>
      <c r="B90" s="179" t="s">
        <v>392</v>
      </c>
      <c r="C90" s="537" t="s">
        <v>191</v>
      </c>
      <c r="D90" s="15"/>
      <c r="E90" s="15"/>
      <c r="F90" s="15"/>
      <c r="G90" s="15"/>
      <c r="H90" s="543"/>
      <c r="I90" s="543" t="s">
        <v>178</v>
      </c>
      <c r="J90" s="538"/>
      <c r="K90" s="17"/>
      <c r="L90" s="17"/>
      <c r="M90" s="409"/>
    </row>
    <row r="91" spans="1:13" s="148" customFormat="1" ht="15" hidden="1" customHeight="1" outlineLevel="2" thickTop="1" x14ac:dyDescent="0.3">
      <c r="A91" s="139"/>
      <c r="B91" s="161"/>
      <c r="C91" s="365">
        <v>0</v>
      </c>
      <c r="D91" s="154"/>
      <c r="F91" s="155"/>
      <c r="G91" s="156"/>
      <c r="H91" s="142" t="s">
        <v>184</v>
      </c>
      <c r="I91" s="142"/>
      <c r="J91" s="150"/>
      <c r="K91" s="154"/>
      <c r="L91" s="162"/>
      <c r="M91" s="423"/>
    </row>
    <row r="92" spans="1:13" s="148" customFormat="1" ht="15" hidden="1" customHeight="1" outlineLevel="2" x14ac:dyDescent="0.3">
      <c r="A92" s="139"/>
      <c r="B92" s="161"/>
      <c r="C92" s="365">
        <v>0</v>
      </c>
      <c r="D92" s="154"/>
      <c r="F92" s="155"/>
      <c r="G92" s="156"/>
      <c r="H92" s="142" t="s">
        <v>184</v>
      </c>
      <c r="I92" s="142"/>
      <c r="J92" s="150"/>
      <c r="K92" s="154"/>
      <c r="L92" s="162"/>
      <c r="M92" s="423"/>
    </row>
    <row r="93" spans="1:13" s="148" customFormat="1" ht="15" hidden="1" customHeight="1" outlineLevel="2" x14ac:dyDescent="0.3">
      <c r="A93" s="139"/>
      <c r="B93" s="161"/>
      <c r="C93" s="365">
        <v>0</v>
      </c>
      <c r="D93" s="154"/>
      <c r="F93" s="155"/>
      <c r="G93" s="156"/>
      <c r="H93" s="142" t="s">
        <v>184</v>
      </c>
      <c r="I93" s="142"/>
      <c r="J93" s="150"/>
      <c r="K93" s="154"/>
      <c r="L93" s="162"/>
      <c r="M93" s="423"/>
    </row>
    <row r="94" spans="1:13" s="148" customFormat="1" ht="15" hidden="1" customHeight="1" outlineLevel="2" x14ac:dyDescent="0.3">
      <c r="A94" s="139"/>
      <c r="B94" s="161"/>
      <c r="C94" s="365">
        <v>0</v>
      </c>
      <c r="D94" s="154"/>
      <c r="F94" s="155"/>
      <c r="G94" s="156"/>
      <c r="H94" s="142" t="s">
        <v>184</v>
      </c>
      <c r="I94" s="142"/>
      <c r="J94" s="150"/>
      <c r="K94" s="154"/>
      <c r="L94" s="162"/>
      <c r="M94" s="423"/>
    </row>
    <row r="95" spans="1:13" s="148" customFormat="1" ht="15" hidden="1" customHeight="1" outlineLevel="2" x14ac:dyDescent="0.3">
      <c r="A95" s="139"/>
      <c r="B95" s="161"/>
      <c r="C95" s="365">
        <v>0</v>
      </c>
      <c r="D95" s="154"/>
      <c r="F95" s="155"/>
      <c r="G95" s="156"/>
      <c r="H95" s="142" t="s">
        <v>184</v>
      </c>
      <c r="I95" s="142"/>
      <c r="J95" s="150"/>
      <c r="K95" s="154"/>
      <c r="L95" s="162"/>
      <c r="M95" s="423"/>
    </row>
    <row r="96" spans="1:13" s="148" customFormat="1" ht="15" hidden="1" customHeight="1" outlineLevel="2" x14ac:dyDescent="0.3">
      <c r="A96" s="139"/>
      <c r="B96" s="161"/>
      <c r="C96" s="365">
        <v>0</v>
      </c>
      <c r="D96" s="154"/>
      <c r="F96" s="155"/>
      <c r="G96" s="156"/>
      <c r="H96" s="142" t="s">
        <v>184</v>
      </c>
      <c r="I96" s="142"/>
      <c r="J96" s="150"/>
      <c r="K96" s="154"/>
      <c r="L96" s="162"/>
      <c r="M96" s="423"/>
    </row>
    <row r="97" spans="1:13" s="148" customFormat="1" ht="15" hidden="1" customHeight="1" outlineLevel="2" x14ac:dyDescent="0.3">
      <c r="A97" s="139"/>
      <c r="B97" s="161"/>
      <c r="C97" s="365">
        <v>0</v>
      </c>
      <c r="D97" s="154"/>
      <c r="F97" s="155"/>
      <c r="G97" s="156"/>
      <c r="H97" s="142" t="s">
        <v>184</v>
      </c>
      <c r="I97" s="142"/>
      <c r="J97" s="150"/>
      <c r="K97" s="154"/>
      <c r="L97" s="162"/>
      <c r="M97" s="423"/>
    </row>
    <row r="98" spans="1:13" s="148" customFormat="1" ht="15" hidden="1" customHeight="1" outlineLevel="2" x14ac:dyDescent="0.3">
      <c r="A98" s="139"/>
      <c r="B98" s="161"/>
      <c r="C98" s="365">
        <v>0</v>
      </c>
      <c r="D98" s="154"/>
      <c r="F98" s="155"/>
      <c r="G98" s="156"/>
      <c r="H98" s="142" t="s">
        <v>184</v>
      </c>
      <c r="I98" s="142"/>
      <c r="J98" s="150"/>
      <c r="K98" s="154"/>
      <c r="L98" s="162"/>
      <c r="M98" s="423"/>
    </row>
    <row r="99" spans="1:13" s="148" customFormat="1" ht="15" hidden="1" customHeight="1" outlineLevel="2" x14ac:dyDescent="0.3">
      <c r="A99" s="139"/>
      <c r="B99" s="161"/>
      <c r="C99" s="365">
        <v>0</v>
      </c>
      <c r="D99" s="154"/>
      <c r="F99" s="155"/>
      <c r="G99" s="156"/>
      <c r="H99" s="142" t="s">
        <v>184</v>
      </c>
      <c r="I99" s="142"/>
      <c r="J99" s="150"/>
      <c r="K99" s="154"/>
      <c r="L99" s="162"/>
      <c r="M99" s="423"/>
    </row>
    <row r="100" spans="1:13" s="148" customFormat="1" ht="15" hidden="1" customHeight="1" outlineLevel="2" x14ac:dyDescent="0.3">
      <c r="A100" s="139"/>
      <c r="B100" s="161"/>
      <c r="C100" s="365">
        <v>0</v>
      </c>
      <c r="D100" s="154"/>
      <c r="F100" s="155"/>
      <c r="G100" s="156"/>
      <c r="H100" s="142" t="s">
        <v>184</v>
      </c>
      <c r="I100" s="142"/>
      <c r="J100" s="150"/>
      <c r="K100" s="154"/>
      <c r="L100" s="162"/>
      <c r="M100" s="423"/>
    </row>
    <row r="101" spans="1:13" s="31" customFormat="1" ht="63" customHeight="1" thickTop="1" thickBot="1" x14ac:dyDescent="0.4">
      <c r="A101" s="144"/>
      <c r="B101" s="536" t="s">
        <v>758</v>
      </c>
      <c r="C101" s="531">
        <v>0</v>
      </c>
      <c r="D101" s="532"/>
      <c r="E101" s="533" t="s">
        <v>117</v>
      </c>
      <c r="F101" s="533"/>
      <c r="G101" s="534"/>
      <c r="H101" s="145" t="s">
        <v>47</v>
      </c>
      <c r="I101" s="145" t="s">
        <v>178</v>
      </c>
      <c r="J101" s="26"/>
      <c r="K101" s="28"/>
      <c r="L101" s="535">
        <v>0</v>
      </c>
      <c r="M101" s="402"/>
    </row>
    <row r="102" spans="1:13" s="11" customFormat="1" ht="4.5" customHeight="1" thickTop="1" x14ac:dyDescent="0.3">
      <c r="A102" s="139"/>
      <c r="B102" s="433"/>
      <c r="C102" s="434">
        <v>0</v>
      </c>
      <c r="D102" s="433"/>
      <c r="E102" s="141"/>
      <c r="F102" s="1"/>
      <c r="G102" s="1"/>
      <c r="H102" s="142" t="s">
        <v>47</v>
      </c>
      <c r="I102" s="142" t="s">
        <v>178</v>
      </c>
      <c r="J102" s="26"/>
      <c r="K102" s="7"/>
      <c r="L102" s="7"/>
      <c r="M102" s="402"/>
    </row>
    <row r="103" spans="1:13" s="19" customFormat="1" ht="10.15" customHeight="1" thickBot="1" x14ac:dyDescent="0.25">
      <c r="A103" s="139"/>
      <c r="B103" s="170"/>
      <c r="C103" s="369">
        <v>0</v>
      </c>
      <c r="D103" s="170"/>
      <c r="E103" s="15"/>
      <c r="F103" s="15"/>
      <c r="G103" s="15"/>
      <c r="H103" s="142" t="s">
        <v>47</v>
      </c>
      <c r="I103" s="142" t="s">
        <v>178</v>
      </c>
      <c r="J103" s="538"/>
      <c r="K103" s="17"/>
      <c r="L103" s="171"/>
      <c r="M103" s="409"/>
    </row>
    <row r="104" spans="1:13" s="19" customFormat="1" ht="20.100000000000001" customHeight="1" thickTop="1" thickBot="1" x14ac:dyDescent="0.25">
      <c r="A104" s="139"/>
      <c r="B104" s="81" t="s">
        <v>759</v>
      </c>
      <c r="C104" s="539">
        <v>30</v>
      </c>
      <c r="D104" s="81"/>
      <c r="E104" s="151" t="e">
        <v>#NAME?</v>
      </c>
      <c r="F104" s="152"/>
      <c r="G104" s="505" t="s">
        <v>220</v>
      </c>
      <c r="H104" s="142" t="s">
        <v>47</v>
      </c>
      <c r="I104" s="142" t="s">
        <v>178</v>
      </c>
      <c r="J104" s="538"/>
      <c r="K104" s="17"/>
      <c r="L104" s="153"/>
      <c r="M104" s="409"/>
    </row>
    <row r="105" spans="1:13" s="19" customFormat="1" ht="20.100000000000001" customHeight="1" thickTop="1" thickBot="1" x14ac:dyDescent="0.25">
      <c r="A105" s="139"/>
      <c r="B105" s="81" t="s">
        <v>221</v>
      </c>
      <c r="C105" s="539" t="s">
        <v>1185</v>
      </c>
      <c r="D105" s="81"/>
      <c r="E105" s="151" t="e">
        <v>#NAME?</v>
      </c>
      <c r="F105" s="152"/>
      <c r="G105" s="505" t="s">
        <v>214</v>
      </c>
      <c r="H105" s="142" t="s">
        <v>47</v>
      </c>
      <c r="I105" s="142" t="s">
        <v>178</v>
      </c>
      <c r="J105" s="538"/>
      <c r="K105" s="17"/>
      <c r="L105" s="153"/>
      <c r="M105" s="424" t="str">
        <f>VLOOKUP(C105,$C$325:$E$401,3,FALSE)</f>
        <v>EPS GRAFITO. Rt según UNE EN1264-2023. Sistema con certificación AENOR.</v>
      </c>
    </row>
    <row r="106" spans="1:13" s="19" customFormat="1" ht="20.100000000000001" customHeight="1" thickTop="1" thickBot="1" x14ac:dyDescent="0.25">
      <c r="A106" s="139"/>
      <c r="B106" s="81" t="str">
        <f>"Tipo de Panel Aislante sobre local NO CALEFACTADO ("&amp;C107&amp;")"</f>
        <v>Tipo de Panel Aislante sobre local NO CALEFACTADO (P0)</v>
      </c>
      <c r="C106" s="539" t="s">
        <v>1203</v>
      </c>
      <c r="E106" s="151" t="e">
        <v>#NAME?</v>
      </c>
      <c r="F106" s="152"/>
      <c r="H106" s="142" t="s">
        <v>47</v>
      </c>
      <c r="I106" s="142" t="str">
        <f t="shared" ref="I106:I114" si="0">I105</f>
        <v>ACTIVO</v>
      </c>
      <c r="J106" s="538"/>
      <c r="K106" s="17"/>
      <c r="L106" s="153"/>
      <c r="M106" s="424" t="str">
        <f>VLOOKUP(C106,$C$325:$E$401,3,FALSE)</f>
        <v>EPS GRAFITO. Rt según UNE EN1264-2023.</v>
      </c>
    </row>
    <row r="107" spans="1:13" s="19" customFormat="1" ht="20.100000000000001" customHeight="1" thickTop="1" thickBot="1" x14ac:dyDescent="0.25">
      <c r="A107" s="139"/>
      <c r="B107" s="81" t="s">
        <v>223</v>
      </c>
      <c r="C107" s="539" t="s">
        <v>224</v>
      </c>
      <c r="D107" s="505"/>
      <c r="E107" s="151"/>
      <c r="F107" s="152"/>
      <c r="H107" s="142" t="s">
        <v>47</v>
      </c>
      <c r="I107" s="142" t="str">
        <f t="shared" si="0"/>
        <v>ACTIVO</v>
      </c>
      <c r="J107" s="538"/>
      <c r="K107" s="17"/>
      <c r="L107" s="153"/>
      <c r="M107" s="424" t="s">
        <v>1239</v>
      </c>
    </row>
    <row r="108" spans="1:13" s="19" customFormat="1" ht="20.100000000000001" customHeight="1" collapsed="1" thickTop="1" thickBot="1" x14ac:dyDescent="0.25">
      <c r="A108" s="139"/>
      <c r="B108" s="81" t="str">
        <f>"Incluir FILM antivapor en planta "&amp;C107</f>
        <v>Incluir FILM antivapor en planta P0</v>
      </c>
      <c r="C108" s="539" t="s">
        <v>191</v>
      </c>
      <c r="D108" s="505"/>
      <c r="E108" s="151">
        <v>105</v>
      </c>
      <c r="F108" s="152"/>
      <c r="H108" s="142" t="s">
        <v>47</v>
      </c>
      <c r="I108" s="142" t="str">
        <f>I106</f>
        <v>ACTIVO</v>
      </c>
      <c r="J108" s="538"/>
      <c r="K108" s="17"/>
      <c r="L108" s="153"/>
      <c r="M108" s="424" t="s">
        <v>1240</v>
      </c>
    </row>
    <row r="109" spans="1:13" s="19" customFormat="1" ht="20.100000000000001" hidden="1" customHeight="1" outlineLevel="2" thickTop="1" thickBot="1" x14ac:dyDescent="0.25">
      <c r="A109" s="139"/>
      <c r="B109" s="81" t="s">
        <v>760</v>
      </c>
      <c r="C109" s="539">
        <v>0</v>
      </c>
      <c r="D109" s="81"/>
      <c r="E109" s="151">
        <v>5</v>
      </c>
      <c r="F109" s="152"/>
      <c r="G109" s="505" t="s">
        <v>220</v>
      </c>
      <c r="H109" s="142"/>
      <c r="I109" s="142"/>
      <c r="J109" s="538"/>
      <c r="K109" s="17"/>
      <c r="L109" s="153"/>
      <c r="M109" s="409"/>
    </row>
    <row r="110" spans="1:13" s="19" customFormat="1" ht="20.100000000000001" customHeight="1" collapsed="1" thickTop="1" thickBot="1" x14ac:dyDescent="0.25">
      <c r="A110" s="139"/>
      <c r="B110" s="81" t="s">
        <v>761</v>
      </c>
      <c r="C110" s="539">
        <v>4</v>
      </c>
      <c r="D110" s="81"/>
      <c r="E110" s="151" t="e">
        <v>#NAME?</v>
      </c>
      <c r="F110" s="152"/>
      <c r="G110" s="505" t="s">
        <v>220</v>
      </c>
      <c r="H110" s="142" t="s">
        <v>47</v>
      </c>
      <c r="I110" s="142" t="str">
        <f>I108</f>
        <v>ACTIVO</v>
      </c>
      <c r="J110" s="538"/>
      <c r="K110" s="17"/>
      <c r="L110" s="153"/>
      <c r="M110" s="424" t="s">
        <v>225</v>
      </c>
    </row>
    <row r="111" spans="1:13" s="19" customFormat="1" ht="20.100000000000001" hidden="1" customHeight="1" outlineLevel="2" thickTop="1" thickBot="1" x14ac:dyDescent="0.25">
      <c r="A111" s="139"/>
      <c r="B111" s="81" t="s">
        <v>226</v>
      </c>
      <c r="C111" s="539">
        <v>1.2</v>
      </c>
      <c r="D111" s="81"/>
      <c r="E111" s="151" t="e">
        <v>#NAME?</v>
      </c>
      <c r="F111" s="152"/>
      <c r="G111" s="505" t="s">
        <v>227</v>
      </c>
      <c r="H111" s="142" t="s">
        <v>47</v>
      </c>
      <c r="I111" s="142"/>
      <c r="J111" s="551">
        <f>C111</f>
        <v>1.2</v>
      </c>
      <c r="K111" s="17"/>
      <c r="L111" s="153"/>
      <c r="M111" s="409"/>
    </row>
    <row r="112" spans="1:13" s="19" customFormat="1" ht="20.100000000000001" customHeight="1" thickTop="1" thickBot="1" x14ac:dyDescent="0.25">
      <c r="A112" s="139"/>
      <c r="B112" s="81" t="s">
        <v>762</v>
      </c>
      <c r="C112" s="539" t="s">
        <v>473</v>
      </c>
      <c r="D112" s="81"/>
      <c r="E112" s="151" t="e">
        <v>#NAME?</v>
      </c>
      <c r="F112" s="152"/>
      <c r="G112" s="505" t="s">
        <v>214</v>
      </c>
      <c r="H112" s="142" t="s">
        <v>47</v>
      </c>
      <c r="I112" s="142" t="str">
        <f>I110</f>
        <v>ACTIVO</v>
      </c>
      <c r="J112" s="538"/>
      <c r="K112" s="17"/>
      <c r="L112" s="646" t="e">
        <f>#REF!</f>
        <v>#REF!</v>
      </c>
      <c r="M112" s="610" t="s">
        <v>1241</v>
      </c>
    </row>
    <row r="113" spans="1:13" s="19" customFormat="1" ht="20.100000000000001" customHeight="1" collapsed="1" thickTop="1" thickBot="1" x14ac:dyDescent="0.25">
      <c r="A113" s="139"/>
      <c r="B113" s="81" t="s">
        <v>763</v>
      </c>
      <c r="C113" s="539">
        <v>15</v>
      </c>
      <c r="D113" s="81"/>
      <c r="E113" s="151" t="e">
        <v>#NAME?</v>
      </c>
      <c r="F113" s="152"/>
      <c r="G113" s="505" t="s">
        <v>220</v>
      </c>
      <c r="H113" s="142" t="s">
        <v>47</v>
      </c>
      <c r="I113" s="142" t="str">
        <f t="shared" si="0"/>
        <v>ACTIVO</v>
      </c>
      <c r="J113" s="538"/>
      <c r="K113" s="17"/>
      <c r="L113" s="646"/>
      <c r="M113" s="409"/>
    </row>
    <row r="114" spans="1:13" s="19" customFormat="1" ht="20.100000000000001" hidden="1" customHeight="1" outlineLevel="2" thickTop="1" thickBot="1" x14ac:dyDescent="0.25">
      <c r="A114" s="139"/>
      <c r="B114" s="81" t="s">
        <v>764</v>
      </c>
      <c r="C114" s="539">
        <v>10</v>
      </c>
      <c r="D114" s="81"/>
      <c r="E114" s="151" t="e">
        <v>#NAME?</v>
      </c>
      <c r="F114" s="152"/>
      <c r="G114" s="505" t="s">
        <v>220</v>
      </c>
      <c r="H114" s="142" t="s">
        <v>47</v>
      </c>
      <c r="I114" s="142" t="str">
        <f t="shared" si="0"/>
        <v>ACTIVO</v>
      </c>
      <c r="J114" s="538"/>
      <c r="K114" s="17"/>
      <c r="L114" s="505"/>
      <c r="M114" s="409"/>
    </row>
    <row r="115" spans="1:13" s="19" customFormat="1" ht="20.100000000000001" customHeight="1" collapsed="1" thickTop="1" thickBot="1" x14ac:dyDescent="0.25">
      <c r="A115" s="139"/>
      <c r="B115" s="81" t="s">
        <v>765</v>
      </c>
      <c r="C115" s="539" t="s">
        <v>517</v>
      </c>
      <c r="D115" s="81"/>
      <c r="E115" s="151" t="e">
        <v>#NAME?</v>
      </c>
      <c r="F115" s="152"/>
      <c r="G115" s="505" t="s">
        <v>214</v>
      </c>
      <c r="H115" s="142" t="s">
        <v>47</v>
      </c>
      <c r="I115" s="142" t="str">
        <f>I113</f>
        <v>ACTIVO</v>
      </c>
      <c r="J115" s="538"/>
      <c r="K115" s="17"/>
      <c r="L115" s="153"/>
      <c r="M115" s="424"/>
    </row>
    <row r="116" spans="1:13" s="19" customFormat="1" ht="20.100000000000001" hidden="1" customHeight="1" outlineLevel="1" thickTop="1" x14ac:dyDescent="0.2">
      <c r="A116" s="139"/>
      <c r="B116" s="81" t="s">
        <v>230</v>
      </c>
      <c r="C116" s="370">
        <v>29</v>
      </c>
      <c r="D116" s="174"/>
      <c r="E116" s="151" t="e">
        <v>#NAME?</v>
      </c>
      <c r="F116" s="158"/>
      <c r="G116" s="159" t="s">
        <v>193</v>
      </c>
      <c r="H116" s="142" t="s">
        <v>47</v>
      </c>
      <c r="I116" s="142"/>
      <c r="J116" s="538"/>
      <c r="K116" s="17"/>
      <c r="L116" s="153"/>
      <c r="M116" s="424"/>
    </row>
    <row r="117" spans="1:13" s="19" customFormat="1" ht="20.100000000000001" hidden="1" customHeight="1" outlineLevel="1" x14ac:dyDescent="0.2">
      <c r="A117" s="139"/>
      <c r="B117" s="81" t="s">
        <v>766</v>
      </c>
      <c r="C117" s="364">
        <v>0</v>
      </c>
      <c r="D117" s="81"/>
      <c r="E117" s="175">
        <v>0.05</v>
      </c>
      <c r="F117" s="152"/>
      <c r="G117" s="505" t="s">
        <v>231</v>
      </c>
      <c r="H117" s="142" t="s">
        <v>47</v>
      </c>
      <c r="I117" s="142"/>
      <c r="J117" s="538"/>
      <c r="K117" s="17"/>
      <c r="L117" s="153"/>
      <c r="M117" s="424"/>
    </row>
    <row r="118" spans="1:13" s="19" customFormat="1" ht="20.100000000000001" hidden="1" customHeight="1" outlineLevel="1" thickBot="1" x14ac:dyDescent="0.25">
      <c r="A118" s="139"/>
      <c r="B118" s="81" t="s">
        <v>767</v>
      </c>
      <c r="C118" s="364">
        <v>0</v>
      </c>
      <c r="D118" s="81"/>
      <c r="E118" s="175" t="e">
        <v>#NAME?</v>
      </c>
      <c r="F118" s="152"/>
      <c r="G118" s="505" t="s">
        <v>220</v>
      </c>
      <c r="H118" s="142" t="s">
        <v>47</v>
      </c>
      <c r="I118" s="142"/>
      <c r="J118" s="538"/>
      <c r="K118" s="17"/>
      <c r="L118" s="153"/>
      <c r="M118" s="424"/>
    </row>
    <row r="119" spans="1:13" s="19" customFormat="1" ht="20.100000000000001" customHeight="1" thickTop="1" thickBot="1" x14ac:dyDescent="0.25">
      <c r="A119" s="139"/>
      <c r="B119" s="81" t="s">
        <v>768</v>
      </c>
      <c r="C119" s="546">
        <v>6</v>
      </c>
      <c r="D119" s="174"/>
      <c r="E119" s="151" t="e">
        <v>#NAME?</v>
      </c>
      <c r="F119" s="158"/>
      <c r="G119" s="159" t="s">
        <v>193</v>
      </c>
      <c r="H119" s="142" t="s">
        <v>47</v>
      </c>
      <c r="I119" s="142" t="s">
        <v>178</v>
      </c>
      <c r="J119" s="538"/>
      <c r="K119" s="17"/>
      <c r="L119" s="153"/>
      <c r="M119" s="424" t="s">
        <v>232</v>
      </c>
    </row>
    <row r="120" spans="1:13" s="19" customFormat="1" ht="20.100000000000001" customHeight="1" collapsed="1" thickTop="1" thickBot="1" x14ac:dyDescent="0.25">
      <c r="A120" s="139"/>
      <c r="B120" s="81" t="s">
        <v>769</v>
      </c>
      <c r="C120" s="545">
        <v>15</v>
      </c>
      <c r="D120" s="174"/>
      <c r="E120" s="151" t="e">
        <v>#NAME?</v>
      </c>
      <c r="F120" s="158"/>
      <c r="G120" s="159" t="s">
        <v>193</v>
      </c>
      <c r="H120" s="142" t="s">
        <v>47</v>
      </c>
      <c r="I120" s="142" t="s">
        <v>178</v>
      </c>
      <c r="J120" s="538"/>
      <c r="K120" s="17"/>
      <c r="L120" s="153"/>
      <c r="M120" s="424" t="s">
        <v>233</v>
      </c>
    </row>
    <row r="121" spans="1:13" s="19" customFormat="1" ht="20.100000000000001" hidden="1" customHeight="1" outlineLevel="1" thickTop="1" x14ac:dyDescent="0.2">
      <c r="A121" s="139"/>
      <c r="B121" s="81" t="s">
        <v>770</v>
      </c>
      <c r="C121" s="373">
        <v>0</v>
      </c>
      <c r="D121" s="81"/>
      <c r="E121" s="177">
        <v>90</v>
      </c>
      <c r="F121" s="152"/>
      <c r="G121" s="505" t="s">
        <v>234</v>
      </c>
      <c r="H121" s="142" t="s">
        <v>47</v>
      </c>
      <c r="I121" s="142"/>
      <c r="J121" s="538"/>
      <c r="K121" s="17"/>
      <c r="L121" s="17"/>
      <c r="M121" s="409"/>
    </row>
    <row r="122" spans="1:13" s="19" customFormat="1" ht="20.100000000000001" hidden="1" customHeight="1" outlineLevel="1" x14ac:dyDescent="0.2">
      <c r="A122" s="139"/>
      <c r="B122" s="81" t="s">
        <v>771</v>
      </c>
      <c r="C122" s="370">
        <v>100</v>
      </c>
      <c r="D122" s="81"/>
      <c r="E122" s="151" t="e">
        <v>#NAME?</v>
      </c>
      <c r="F122" s="152"/>
      <c r="G122" s="505" t="s">
        <v>234</v>
      </c>
      <c r="H122" s="142" t="s">
        <v>47</v>
      </c>
      <c r="I122" s="142"/>
      <c r="J122" s="538"/>
      <c r="K122" s="17"/>
      <c r="L122" s="17"/>
      <c r="M122" s="409"/>
    </row>
    <row r="123" spans="1:13" s="19" customFormat="1" ht="20.100000000000001" hidden="1" customHeight="1" outlineLevel="1" x14ac:dyDescent="0.2">
      <c r="A123" s="139"/>
      <c r="B123" s="81" t="s">
        <v>772</v>
      </c>
      <c r="C123" s="371">
        <v>2500</v>
      </c>
      <c r="D123" s="81"/>
      <c r="E123" s="151" t="e">
        <v>#NAME?</v>
      </c>
      <c r="F123" s="152"/>
      <c r="G123" s="505" t="s">
        <v>235</v>
      </c>
      <c r="H123" s="142" t="s">
        <v>47</v>
      </c>
      <c r="I123" s="142"/>
      <c r="J123" s="538"/>
      <c r="K123" s="17"/>
      <c r="L123" s="17"/>
      <c r="M123" s="409"/>
    </row>
    <row r="124" spans="1:13" s="19" customFormat="1" ht="20.100000000000001" hidden="1" customHeight="1" outlineLevel="2" x14ac:dyDescent="0.2">
      <c r="A124" s="139"/>
      <c r="B124" s="81"/>
      <c r="C124" s="364">
        <v>0</v>
      </c>
      <c r="D124" s="81"/>
      <c r="E124" s="178"/>
      <c r="F124" s="152"/>
      <c r="G124" s="505"/>
      <c r="H124" s="142" t="s">
        <v>47</v>
      </c>
      <c r="I124" s="142"/>
      <c r="J124" s="538"/>
      <c r="K124" s="17"/>
      <c r="L124" s="17"/>
      <c r="M124" s="409"/>
    </row>
    <row r="125" spans="1:13" s="19" customFormat="1" ht="20.100000000000001" hidden="1" customHeight="1" outlineLevel="2" thickBot="1" x14ac:dyDescent="0.25">
      <c r="A125" s="139"/>
      <c r="B125" s="81" t="s">
        <v>773</v>
      </c>
      <c r="C125" s="364">
        <v>0</v>
      </c>
      <c r="D125" s="81"/>
      <c r="E125" s="178" t="e">
        <v>#NAME?</v>
      </c>
      <c r="F125" s="152"/>
      <c r="G125" s="505" t="s">
        <v>235</v>
      </c>
      <c r="H125" s="142" t="s">
        <v>47</v>
      </c>
      <c r="I125" s="142"/>
      <c r="J125" s="538"/>
      <c r="K125" s="17"/>
      <c r="L125" s="17"/>
      <c r="M125" s="409"/>
    </row>
    <row r="126" spans="1:13" s="19" customFormat="1" ht="30" customHeight="1" thickTop="1" thickBot="1" x14ac:dyDescent="0.25">
      <c r="A126" s="139"/>
      <c r="B126" s="179" t="s">
        <v>1133</v>
      </c>
      <c r="C126" s="539" t="s">
        <v>236</v>
      </c>
      <c r="D126" s="179"/>
      <c r="E126" s="151" t="e">
        <v>#NAME?</v>
      </c>
      <c r="F126" s="180"/>
      <c r="G126" s="173" t="s">
        <v>214</v>
      </c>
      <c r="H126" s="142" t="s">
        <v>47</v>
      </c>
      <c r="I126" s="142" t="s">
        <v>178</v>
      </c>
      <c r="J126" s="538"/>
      <c r="K126" s="17"/>
      <c r="L126" s="17"/>
      <c r="M126" s="409"/>
    </row>
    <row r="127" spans="1:13" s="19" customFormat="1" ht="30" customHeight="1" collapsed="1" thickTop="1" thickBot="1" x14ac:dyDescent="0.25">
      <c r="A127" s="139"/>
      <c r="B127" s="179" t="s">
        <v>1175</v>
      </c>
      <c r="C127" s="539" t="s">
        <v>1171</v>
      </c>
      <c r="D127" s="179"/>
      <c r="E127" s="151"/>
      <c r="F127" s="180"/>
      <c r="G127" s="173"/>
      <c r="H127" s="142"/>
      <c r="I127" s="142"/>
      <c r="J127" s="606"/>
      <c r="K127" s="17"/>
      <c r="L127" s="17"/>
      <c r="M127" s="424" t="str">
        <f>VLOOKUP(C127,C465:K468,3,FALSE)</f>
        <v>Asignamos una caja 200mm más ancha para instalar equipamiento</v>
      </c>
    </row>
    <row r="128" spans="1:13" s="19" customFormat="1" ht="20.100000000000001" hidden="1" customHeight="1" outlineLevel="2" thickTop="1" thickBot="1" x14ac:dyDescent="0.25">
      <c r="A128" s="139"/>
      <c r="B128" s="81" t="s">
        <v>774</v>
      </c>
      <c r="C128" s="539">
        <v>4</v>
      </c>
      <c r="D128" s="81"/>
      <c r="E128" s="151" t="e">
        <v>#NAME?</v>
      </c>
      <c r="F128" s="152"/>
      <c r="G128" s="505" t="s">
        <v>237</v>
      </c>
      <c r="H128" s="142" t="s">
        <v>47</v>
      </c>
      <c r="I128" s="142"/>
      <c r="J128" s="538"/>
      <c r="K128" s="17"/>
      <c r="L128" s="17"/>
      <c r="M128" s="409"/>
    </row>
    <row r="129" spans="1:13" s="19" customFormat="1" ht="20.100000000000001" hidden="1" customHeight="1" outlineLevel="2" thickTop="1" thickBot="1" x14ac:dyDescent="0.25">
      <c r="A129" s="139"/>
      <c r="B129" s="81" t="s">
        <v>775</v>
      </c>
      <c r="C129" s="539" t="s">
        <v>41</v>
      </c>
      <c r="D129" s="81">
        <f>IF(C129="-",0,1)</f>
        <v>1</v>
      </c>
      <c r="E129" s="151" t="e">
        <v>#NAME?</v>
      </c>
      <c r="F129" s="152"/>
      <c r="G129" s="505" t="s">
        <v>214</v>
      </c>
      <c r="H129" s="142" t="s">
        <v>47</v>
      </c>
      <c r="I129" s="142"/>
      <c r="J129" s="538"/>
      <c r="K129" s="17"/>
      <c r="L129" s="17"/>
      <c r="M129" s="409"/>
    </row>
    <row r="130" spans="1:13" s="19" customFormat="1" ht="20.100000000000001" hidden="1" customHeight="1" outlineLevel="2" thickTop="1" thickBot="1" x14ac:dyDescent="0.25">
      <c r="A130" s="139"/>
      <c r="B130" s="181" t="s">
        <v>776</v>
      </c>
      <c r="C130" s="539">
        <v>0</v>
      </c>
      <c r="D130" s="179"/>
      <c r="E130" s="552" t="s">
        <v>12</v>
      </c>
      <c r="F130" s="180"/>
      <c r="G130" s="180" t="s">
        <v>12</v>
      </c>
      <c r="H130" s="142" t="s">
        <v>47</v>
      </c>
      <c r="I130" s="142"/>
      <c r="J130" s="538"/>
      <c r="K130" s="17"/>
      <c r="L130" s="81" t="s">
        <v>240</v>
      </c>
      <c r="M130" s="409"/>
    </row>
    <row r="131" spans="1:13" s="19" customFormat="1" ht="20.100000000000001" hidden="1" customHeight="1" outlineLevel="2" thickTop="1" thickBot="1" x14ac:dyDescent="0.25">
      <c r="A131" s="139"/>
      <c r="B131" s="81" t="s">
        <v>241</v>
      </c>
      <c r="C131" s="539" t="s">
        <v>242</v>
      </c>
      <c r="D131" s="81"/>
      <c r="E131" s="151"/>
      <c r="F131" s="152"/>
      <c r="G131" s="505" t="s">
        <v>214</v>
      </c>
      <c r="H131" s="142" t="s">
        <v>47</v>
      </c>
      <c r="I131" s="142"/>
      <c r="J131" s="538"/>
      <c r="K131" s="17"/>
      <c r="L131" s="153"/>
      <c r="M131" s="409"/>
    </row>
    <row r="132" spans="1:13" s="19" customFormat="1" ht="20.100000000000001" hidden="1" customHeight="1" outlineLevel="2" thickTop="1" thickBot="1" x14ac:dyDescent="0.25">
      <c r="A132" s="139"/>
      <c r="B132" s="81" t="s">
        <v>243</v>
      </c>
      <c r="C132" s="539">
        <v>2</v>
      </c>
      <c r="D132" s="81"/>
      <c r="E132" s="151"/>
      <c r="F132" s="152"/>
      <c r="G132" s="505" t="s">
        <v>214</v>
      </c>
      <c r="H132" s="142" t="s">
        <v>47</v>
      </c>
      <c r="I132" s="142"/>
      <c r="J132" s="538"/>
      <c r="K132" s="17"/>
      <c r="L132" s="153"/>
      <c r="M132" s="409"/>
    </row>
    <row r="133" spans="1:13" s="19" customFormat="1" ht="20.100000000000001" customHeight="1" collapsed="1" thickTop="1" thickBot="1" x14ac:dyDescent="0.25">
      <c r="A133" s="139"/>
      <c r="B133" s="81" t="s">
        <v>244</v>
      </c>
      <c r="C133" s="539" t="s">
        <v>357</v>
      </c>
      <c r="D133" s="81"/>
      <c r="E133" s="151"/>
      <c r="F133" s="152"/>
      <c r="G133" s="505"/>
      <c r="H133" s="142" t="s">
        <v>184</v>
      </c>
      <c r="I133" s="142" t="s">
        <v>178</v>
      </c>
      <c r="J133" s="538"/>
      <c r="K133" s="17"/>
      <c r="L133" s="153"/>
      <c r="M133" s="424" t="s">
        <v>1134</v>
      </c>
    </row>
    <row r="134" spans="1:13" s="148" customFormat="1" ht="15" hidden="1" customHeight="1" outlineLevel="2" thickTop="1" x14ac:dyDescent="0.3">
      <c r="A134" s="139"/>
      <c r="B134" s="161"/>
      <c r="C134" s="374">
        <v>0</v>
      </c>
      <c r="D134" s="154"/>
      <c r="F134" s="155"/>
      <c r="G134" s="156"/>
      <c r="H134" s="142" t="s">
        <v>184</v>
      </c>
      <c r="I134" s="142"/>
      <c r="J134" s="150"/>
      <c r="K134" s="154"/>
      <c r="L134" s="162"/>
      <c r="M134" s="423"/>
    </row>
    <row r="135" spans="1:13" s="148" customFormat="1" ht="15" hidden="1" customHeight="1" outlineLevel="2" x14ac:dyDescent="0.3">
      <c r="A135" s="139"/>
      <c r="B135" s="161"/>
      <c r="C135" s="374">
        <v>0</v>
      </c>
      <c r="D135" s="154"/>
      <c r="F135" s="155"/>
      <c r="G135" s="156"/>
      <c r="H135" s="142" t="s">
        <v>184</v>
      </c>
      <c r="I135" s="142"/>
      <c r="J135" s="150"/>
      <c r="K135" s="154"/>
      <c r="L135" s="162"/>
      <c r="M135" s="423"/>
    </row>
    <row r="136" spans="1:13" s="148" customFormat="1" ht="15" hidden="1" customHeight="1" outlineLevel="2" x14ac:dyDescent="0.3">
      <c r="A136" s="139"/>
      <c r="B136" s="161"/>
      <c r="C136" s="374">
        <v>0</v>
      </c>
      <c r="D136" s="154"/>
      <c r="F136" s="155"/>
      <c r="G136" s="156"/>
      <c r="H136" s="142" t="s">
        <v>184</v>
      </c>
      <c r="I136" s="142"/>
      <c r="J136" s="150"/>
      <c r="K136" s="154"/>
      <c r="L136" s="162"/>
      <c r="M136" s="423"/>
    </row>
    <row r="137" spans="1:13" s="148" customFormat="1" ht="15" hidden="1" customHeight="1" outlineLevel="2" x14ac:dyDescent="0.3">
      <c r="A137" s="139"/>
      <c r="B137" s="161"/>
      <c r="C137" s="374">
        <v>0</v>
      </c>
      <c r="D137" s="154"/>
      <c r="F137" s="155"/>
      <c r="G137" s="156"/>
      <c r="H137" s="142" t="s">
        <v>184</v>
      </c>
      <c r="I137" s="142"/>
      <c r="J137" s="150"/>
      <c r="K137" s="154"/>
      <c r="L137" s="162"/>
      <c r="M137" s="423"/>
    </row>
    <row r="138" spans="1:13" s="148" customFormat="1" ht="15" hidden="1" customHeight="1" outlineLevel="2" x14ac:dyDescent="0.3">
      <c r="A138" s="139"/>
      <c r="B138" s="161"/>
      <c r="C138" s="374">
        <v>0</v>
      </c>
      <c r="D138" s="154"/>
      <c r="F138" s="155"/>
      <c r="G138" s="156"/>
      <c r="H138" s="142" t="s">
        <v>184</v>
      </c>
      <c r="I138" s="142"/>
      <c r="J138" s="150"/>
      <c r="K138" s="154"/>
      <c r="L138" s="162"/>
      <c r="M138" s="423"/>
    </row>
    <row r="139" spans="1:13" s="148" customFormat="1" ht="15" hidden="1" customHeight="1" outlineLevel="2" x14ac:dyDescent="0.3">
      <c r="A139" s="139"/>
      <c r="B139" s="161"/>
      <c r="C139" s="374">
        <v>0</v>
      </c>
      <c r="D139" s="154"/>
      <c r="F139" s="155"/>
      <c r="G139" s="156"/>
      <c r="H139" s="142" t="s">
        <v>184</v>
      </c>
      <c r="I139" s="142"/>
      <c r="J139" s="150"/>
      <c r="K139" s="154"/>
      <c r="L139" s="162"/>
      <c r="M139" s="423"/>
    </row>
    <row r="140" spans="1:13" s="148" customFormat="1" ht="15" hidden="1" customHeight="1" outlineLevel="2" x14ac:dyDescent="0.3">
      <c r="A140" s="139"/>
      <c r="B140" s="161"/>
      <c r="C140" s="374">
        <v>0</v>
      </c>
      <c r="D140" s="154"/>
      <c r="F140" s="155"/>
      <c r="G140" s="156"/>
      <c r="H140" s="142" t="s">
        <v>184</v>
      </c>
      <c r="I140" s="142"/>
      <c r="J140" s="150"/>
      <c r="K140" s="154"/>
      <c r="L140" s="162"/>
      <c r="M140" s="423"/>
    </row>
    <row r="141" spans="1:13" s="148" customFormat="1" ht="15" hidden="1" customHeight="1" outlineLevel="2" x14ac:dyDescent="0.3">
      <c r="A141" s="139"/>
      <c r="B141" s="161"/>
      <c r="C141" s="374">
        <v>0</v>
      </c>
      <c r="D141" s="154"/>
      <c r="F141" s="155"/>
      <c r="G141" s="156"/>
      <c r="H141" s="142" t="s">
        <v>184</v>
      </c>
      <c r="I141" s="142"/>
      <c r="J141" s="150"/>
      <c r="K141" s="154"/>
      <c r="L141" s="162"/>
      <c r="M141" s="423"/>
    </row>
    <row r="142" spans="1:13" s="148" customFormat="1" ht="6" customHeight="1" thickTop="1" thickBot="1" x14ac:dyDescent="0.35">
      <c r="A142" s="139"/>
      <c r="B142" s="163"/>
      <c r="C142" s="375">
        <v>0</v>
      </c>
      <c r="D142" s="163"/>
      <c r="E142" s="182"/>
      <c r="F142" s="183"/>
      <c r="G142" s="183"/>
      <c r="H142" s="142" t="s">
        <v>47</v>
      </c>
      <c r="I142" s="142" t="s">
        <v>178</v>
      </c>
      <c r="J142" s="538"/>
      <c r="K142" s="147"/>
      <c r="L142" s="7"/>
      <c r="M142" s="423"/>
    </row>
    <row r="143" spans="1:13" s="19" customFormat="1" ht="15.6" customHeight="1" thickTop="1" x14ac:dyDescent="0.2">
      <c r="A143" s="139"/>
      <c r="B143" s="172" t="s">
        <v>400</v>
      </c>
      <c r="C143" s="368">
        <v>0</v>
      </c>
      <c r="D143" s="15"/>
      <c r="E143" s="15"/>
      <c r="F143" s="15"/>
      <c r="G143" s="15"/>
      <c r="H143" s="142" t="s">
        <v>47</v>
      </c>
      <c r="I143" s="142" t="str">
        <f t="shared" ref="I143:I172" si="1">I142</f>
        <v>ACTIVO</v>
      </c>
      <c r="J143" s="538"/>
      <c r="K143" s="17"/>
      <c r="L143" s="17"/>
      <c r="M143" s="409"/>
    </row>
    <row r="144" spans="1:13" s="31" customFormat="1" ht="63" customHeight="1" thickBot="1" x14ac:dyDescent="0.4">
      <c r="A144" s="144"/>
      <c r="B144" s="536" t="s">
        <v>777</v>
      </c>
      <c r="C144" s="531">
        <v>0</v>
      </c>
      <c r="D144" s="532"/>
      <c r="E144" s="533" t="s">
        <v>117</v>
      </c>
      <c r="F144" s="533"/>
      <c r="G144" s="534"/>
      <c r="H144" s="145" t="s">
        <v>159</v>
      </c>
      <c r="I144" s="145" t="str">
        <f t="shared" si="1"/>
        <v>ACTIVO</v>
      </c>
      <c r="J144" s="26"/>
      <c r="K144" s="28"/>
      <c r="L144" s="535">
        <v>0</v>
      </c>
      <c r="M144" s="402"/>
    </row>
    <row r="145" spans="1:13" s="11" customFormat="1" ht="4.5" customHeight="1" thickTop="1" x14ac:dyDescent="0.3">
      <c r="A145" s="139"/>
      <c r="B145" s="433"/>
      <c r="C145" s="434">
        <v>0</v>
      </c>
      <c r="D145" s="433"/>
      <c r="E145" s="141"/>
      <c r="F145" s="1"/>
      <c r="G145" s="1"/>
      <c r="H145" s="142" t="s">
        <v>159</v>
      </c>
      <c r="I145" s="142" t="str">
        <f t="shared" si="1"/>
        <v>ACTIVO</v>
      </c>
      <c r="J145" s="26"/>
      <c r="K145" s="7"/>
      <c r="L145" s="7"/>
      <c r="M145" s="402"/>
    </row>
    <row r="146" spans="1:13" s="19" customFormat="1" ht="10.15" customHeight="1" thickBot="1" x14ac:dyDescent="0.25">
      <c r="A146" s="139"/>
      <c r="B146" s="170"/>
      <c r="C146" s="369">
        <v>0</v>
      </c>
      <c r="D146" s="170"/>
      <c r="E146" s="15"/>
      <c r="F146" s="15"/>
      <c r="G146" s="15"/>
      <c r="H146" s="142" t="s">
        <v>159</v>
      </c>
      <c r="I146" s="142" t="str">
        <f t="shared" si="1"/>
        <v>ACTIVO</v>
      </c>
      <c r="J146" s="538"/>
      <c r="K146" s="17"/>
      <c r="L146" s="171"/>
      <c r="M146" s="409"/>
    </row>
    <row r="147" spans="1:13" s="186" customFormat="1" ht="20.100000000000001" customHeight="1" thickTop="1" thickBot="1" x14ac:dyDescent="0.25">
      <c r="A147" s="139"/>
      <c r="B147" s="81" t="s">
        <v>778</v>
      </c>
      <c r="C147" s="564">
        <v>2.5</v>
      </c>
      <c r="D147" s="181"/>
      <c r="E147" s="151" t="e">
        <v>#NAME?</v>
      </c>
      <c r="F147" s="184"/>
      <c r="G147" s="185" t="s">
        <v>234</v>
      </c>
      <c r="H147" s="142" t="s">
        <v>159</v>
      </c>
      <c r="I147" s="142" t="str">
        <f t="shared" si="1"/>
        <v>ACTIVO</v>
      </c>
      <c r="J147" s="538"/>
      <c r="K147" s="17"/>
      <c r="L147" s="153"/>
      <c r="M147" s="424" t="s">
        <v>246</v>
      </c>
    </row>
    <row r="148" spans="1:13" s="186" customFormat="1" ht="20.100000000000001" customHeight="1" thickTop="1" thickBot="1" x14ac:dyDescent="0.25">
      <c r="A148" s="139"/>
      <c r="B148" s="81" t="s">
        <v>779</v>
      </c>
      <c r="C148" s="537">
        <v>0.85</v>
      </c>
      <c r="D148" s="181"/>
      <c r="E148" s="151" t="e">
        <v>#NAME?</v>
      </c>
      <c r="F148" s="187"/>
      <c r="G148" s="188" t="s">
        <v>247</v>
      </c>
      <c r="H148" s="142" t="s">
        <v>159</v>
      </c>
      <c r="I148" s="142" t="str">
        <f t="shared" si="1"/>
        <v>ACTIVO</v>
      </c>
      <c r="J148" s="538"/>
      <c r="K148" s="17"/>
      <c r="L148" s="189" t="s">
        <v>248</v>
      </c>
      <c r="M148" s="424" t="s">
        <v>249</v>
      </c>
    </row>
    <row r="149" spans="1:13" s="186" customFormat="1" ht="20.100000000000001" customHeight="1" thickTop="1" thickBot="1" x14ac:dyDescent="0.25">
      <c r="A149" s="139"/>
      <c r="B149" s="81" t="s">
        <v>780</v>
      </c>
      <c r="C149" s="539" t="s">
        <v>250</v>
      </c>
      <c r="D149" s="181"/>
      <c r="E149" s="151" t="e">
        <v>#NAME?</v>
      </c>
      <c r="F149" s="187"/>
      <c r="G149" s="188" t="s">
        <v>214</v>
      </c>
      <c r="H149" s="142" t="s">
        <v>159</v>
      </c>
      <c r="I149" s="142" t="str">
        <f t="shared" si="1"/>
        <v>ACTIVO</v>
      </c>
      <c r="J149" s="538"/>
      <c r="K149" s="17"/>
      <c r="L149" s="153"/>
      <c r="M149" s="409"/>
    </row>
    <row r="150" spans="1:13" s="186" customFormat="1" ht="20.100000000000001" customHeight="1" thickTop="1" thickBot="1" x14ac:dyDescent="0.25">
      <c r="A150" s="139"/>
      <c r="B150" s="81" t="s">
        <v>781</v>
      </c>
      <c r="C150" s="539" t="s">
        <v>324</v>
      </c>
      <c r="D150" s="181"/>
      <c r="E150" s="151" t="e">
        <v>#NAME?</v>
      </c>
      <c r="F150" s="187"/>
      <c r="G150" s="188"/>
      <c r="H150" s="142" t="s">
        <v>159</v>
      </c>
      <c r="I150" s="142" t="str">
        <f t="shared" si="1"/>
        <v>ACTIVO</v>
      </c>
      <c r="J150" s="538"/>
      <c r="K150" s="17"/>
      <c r="L150" s="153"/>
      <c r="M150" s="409"/>
    </row>
    <row r="151" spans="1:13" s="186" customFormat="1" ht="30" customHeight="1" collapsed="1" thickTop="1" thickBot="1" x14ac:dyDescent="0.25">
      <c r="A151" s="139"/>
      <c r="B151" s="179" t="s">
        <v>1135</v>
      </c>
      <c r="C151" s="539" t="s">
        <v>236</v>
      </c>
      <c r="D151" s="190"/>
      <c r="E151" s="191" t="e">
        <v>#NAME?</v>
      </c>
      <c r="F151" s="180"/>
      <c r="G151" s="192" t="s">
        <v>214</v>
      </c>
      <c r="H151" s="142" t="s">
        <v>159</v>
      </c>
      <c r="I151" s="142" t="s">
        <v>178</v>
      </c>
      <c r="J151" s="538"/>
      <c r="K151" s="17"/>
      <c r="L151" s="153"/>
      <c r="M151" s="409"/>
    </row>
    <row r="152" spans="1:13" s="19" customFormat="1" ht="20.100000000000001" hidden="1" customHeight="1" outlineLevel="2" thickTop="1" x14ac:dyDescent="0.2">
      <c r="A152" s="139"/>
      <c r="B152" s="179" t="s">
        <v>252</v>
      </c>
      <c r="C152" s="371" t="s">
        <v>253</v>
      </c>
      <c r="D152" s="181"/>
      <c r="E152" s="151" t="e">
        <v>#NAME?</v>
      </c>
      <c r="F152" s="180"/>
      <c r="G152" s="192" t="s">
        <v>237</v>
      </c>
      <c r="H152" s="142" t="s">
        <v>159</v>
      </c>
      <c r="I152" s="142"/>
      <c r="J152" s="538"/>
      <c r="K152" s="17"/>
      <c r="L152" s="153"/>
      <c r="M152" s="409"/>
    </row>
    <row r="153" spans="1:13" s="186" customFormat="1" ht="20.100000000000001" hidden="1" customHeight="1" outlineLevel="2" x14ac:dyDescent="0.2">
      <c r="A153" s="139"/>
      <c r="B153" s="179" t="s">
        <v>782</v>
      </c>
      <c r="C153" s="376">
        <v>300</v>
      </c>
      <c r="D153" s="190"/>
      <c r="E153" s="151" t="e">
        <v>#NAME?</v>
      </c>
      <c r="F153" s="180"/>
      <c r="G153" s="192" t="s">
        <v>254</v>
      </c>
      <c r="H153" s="142" t="s">
        <v>159</v>
      </c>
      <c r="I153" s="142"/>
      <c r="J153" s="538"/>
      <c r="K153" s="17"/>
      <c r="L153" s="153"/>
      <c r="M153" s="409"/>
    </row>
    <row r="154" spans="1:13" s="186" customFormat="1" ht="20.100000000000001" hidden="1" customHeight="1" outlineLevel="2" x14ac:dyDescent="0.2">
      <c r="A154" s="139"/>
      <c r="B154" s="193" t="s">
        <v>1138</v>
      </c>
      <c r="C154" s="372">
        <v>5</v>
      </c>
      <c r="D154" s="194"/>
      <c r="E154" s="151" t="e">
        <v>#NAME?</v>
      </c>
      <c r="F154" s="195"/>
      <c r="G154" s="195" t="s">
        <v>255</v>
      </c>
      <c r="H154" s="142" t="s">
        <v>159</v>
      </c>
      <c r="I154" s="142" t="s">
        <v>178</v>
      </c>
      <c r="J154" s="538"/>
      <c r="K154" s="17"/>
      <c r="L154" s="153"/>
      <c r="M154" s="424" t="s">
        <v>256</v>
      </c>
    </row>
    <row r="155" spans="1:13" s="199" customFormat="1" ht="20.100000000000001" hidden="1" customHeight="1" outlineLevel="2" x14ac:dyDescent="0.2">
      <c r="A155" s="139"/>
      <c r="B155" s="196" t="s">
        <v>257</v>
      </c>
      <c r="C155" s="502" t="s">
        <v>258</v>
      </c>
      <c r="D155" s="197"/>
      <c r="E155" s="151" t="e">
        <v>#NAME?</v>
      </c>
      <c r="F155" s="198"/>
      <c r="G155" s="198" t="s">
        <v>255</v>
      </c>
      <c r="H155" s="142" t="s">
        <v>159</v>
      </c>
      <c r="I155" s="142"/>
      <c r="J155" s="538"/>
      <c r="K155" s="102"/>
      <c r="L155" s="153"/>
      <c r="M155" s="409"/>
    </row>
    <row r="156" spans="1:13" s="199" customFormat="1" ht="20.100000000000001" hidden="1" customHeight="1" outlineLevel="2" x14ac:dyDescent="0.2">
      <c r="A156" s="139"/>
      <c r="B156" s="200" t="s">
        <v>259</v>
      </c>
      <c r="C156" s="377">
        <v>15</v>
      </c>
      <c r="D156" s="197"/>
      <c r="E156" s="151" t="e">
        <v>#NAME?</v>
      </c>
      <c r="F156" s="198"/>
      <c r="G156" s="198" t="s">
        <v>255</v>
      </c>
      <c r="H156" s="142" t="s">
        <v>159</v>
      </c>
      <c r="I156" s="142" t="s">
        <v>178</v>
      </c>
      <c r="J156" s="538"/>
      <c r="K156" s="102"/>
      <c r="L156" s="153"/>
      <c r="M156" s="409"/>
    </row>
    <row r="157" spans="1:13" s="199" customFormat="1" ht="20.100000000000001" hidden="1" customHeight="1" outlineLevel="2" x14ac:dyDescent="0.25">
      <c r="A157" s="139"/>
      <c r="B157" s="201" t="s">
        <v>1139</v>
      </c>
      <c r="C157" s="377">
        <v>5</v>
      </c>
      <c r="D157" s="202"/>
      <c r="E157" s="151" t="e">
        <v>#NAME?</v>
      </c>
      <c r="F157" s="203"/>
      <c r="G157" s="203" t="s">
        <v>255</v>
      </c>
      <c r="H157" s="142" t="s">
        <v>159</v>
      </c>
      <c r="I157" s="142"/>
      <c r="J157" s="538"/>
      <c r="K157" s="102"/>
      <c r="L157" s="102"/>
      <c r="M157" s="409"/>
    </row>
    <row r="158" spans="1:13" s="186" customFormat="1" ht="20.100000000000001" customHeight="1" thickTop="1" thickBot="1" x14ac:dyDescent="0.25">
      <c r="A158" s="139"/>
      <c r="B158" s="204" t="s">
        <v>783</v>
      </c>
      <c r="C158" s="378">
        <v>0</v>
      </c>
      <c r="D158" s="190"/>
      <c r="E158" s="151"/>
      <c r="F158" s="180"/>
      <c r="G158" s="192"/>
      <c r="H158" s="142" t="s">
        <v>159</v>
      </c>
      <c r="I158" s="142" t="s">
        <v>178</v>
      </c>
      <c r="J158" s="538"/>
      <c r="K158" s="17"/>
      <c r="L158" s="17"/>
      <c r="M158" s="409"/>
    </row>
    <row r="159" spans="1:13" s="186" customFormat="1" ht="20.100000000000001" customHeight="1" thickTop="1" thickBot="1" x14ac:dyDescent="0.25">
      <c r="A159" s="139"/>
      <c r="B159" s="179" t="s">
        <v>784</v>
      </c>
      <c r="C159" s="553">
        <v>1.05</v>
      </c>
      <c r="D159" s="190"/>
      <c r="E159" s="151" t="e">
        <v>#NAME?</v>
      </c>
      <c r="F159" s="180"/>
      <c r="G159" s="192" t="s">
        <v>214</v>
      </c>
      <c r="H159" s="142" t="s">
        <v>159</v>
      </c>
      <c r="I159" s="142" t="str">
        <f t="shared" si="1"/>
        <v>ACTIVO</v>
      </c>
      <c r="J159" s="538"/>
      <c r="K159" s="17"/>
      <c r="L159" s="17"/>
      <c r="M159" s="424" t="s">
        <v>260</v>
      </c>
    </row>
    <row r="160" spans="1:13" s="186" customFormat="1" ht="20.100000000000001" customHeight="1" collapsed="1" thickTop="1" thickBot="1" x14ac:dyDescent="0.25">
      <c r="A160" s="139"/>
      <c r="B160" s="179" t="s">
        <v>785</v>
      </c>
      <c r="C160" s="553">
        <v>1.1499999999999999</v>
      </c>
      <c r="D160" s="190"/>
      <c r="E160" s="151" t="e">
        <v>#NAME?</v>
      </c>
      <c r="F160" s="180"/>
      <c r="G160" s="192" t="s">
        <v>214</v>
      </c>
      <c r="H160" s="142" t="s">
        <v>159</v>
      </c>
      <c r="I160" s="142" t="s">
        <v>178</v>
      </c>
      <c r="J160" s="538"/>
      <c r="K160" s="17"/>
      <c r="L160" s="17"/>
      <c r="M160" s="424" t="s">
        <v>261</v>
      </c>
    </row>
    <row r="161" spans="1:13" s="148" customFormat="1" ht="15" hidden="1" customHeight="1" outlineLevel="2" thickTop="1" x14ac:dyDescent="0.3">
      <c r="A161" s="139"/>
      <c r="B161" s="161"/>
      <c r="C161" s="365">
        <v>0</v>
      </c>
      <c r="D161" s="154"/>
      <c r="F161" s="155"/>
      <c r="G161" s="156"/>
      <c r="H161" s="142" t="s">
        <v>184</v>
      </c>
      <c r="I161" s="142"/>
      <c r="J161" s="150"/>
      <c r="K161" s="154"/>
      <c r="L161" s="162"/>
      <c r="M161" s="423"/>
    </row>
    <row r="162" spans="1:13" s="148" customFormat="1" ht="15" hidden="1" customHeight="1" outlineLevel="2" x14ac:dyDescent="0.3">
      <c r="A162" s="139"/>
      <c r="B162" s="161"/>
      <c r="C162" s="365">
        <v>0</v>
      </c>
      <c r="D162" s="154"/>
      <c r="F162" s="155"/>
      <c r="G162" s="156"/>
      <c r="H162" s="142" t="s">
        <v>184</v>
      </c>
      <c r="I162" s="142"/>
      <c r="J162" s="150"/>
      <c r="K162" s="154"/>
      <c r="L162" s="162"/>
      <c r="M162" s="423"/>
    </row>
    <row r="163" spans="1:13" s="148" customFormat="1" ht="15" hidden="1" customHeight="1" outlineLevel="2" x14ac:dyDescent="0.3">
      <c r="A163" s="139"/>
      <c r="B163" s="161"/>
      <c r="C163" s="365">
        <v>0</v>
      </c>
      <c r="D163" s="154"/>
      <c r="F163" s="155"/>
      <c r="G163" s="156"/>
      <c r="H163" s="142" t="s">
        <v>184</v>
      </c>
      <c r="I163" s="142"/>
      <c r="J163" s="150"/>
      <c r="K163" s="154"/>
      <c r="L163" s="162"/>
      <c r="M163" s="423"/>
    </row>
    <row r="164" spans="1:13" s="148" customFormat="1" ht="15" hidden="1" customHeight="1" outlineLevel="2" x14ac:dyDescent="0.3">
      <c r="A164" s="139"/>
      <c r="B164" s="161"/>
      <c r="C164" s="365"/>
      <c r="D164" s="154"/>
      <c r="F164" s="155"/>
      <c r="G164" s="156"/>
      <c r="H164" s="142" t="s">
        <v>184</v>
      </c>
      <c r="I164" s="142"/>
      <c r="J164" s="150"/>
      <c r="K164" s="154"/>
      <c r="L164" s="162"/>
      <c r="M164" s="423"/>
    </row>
    <row r="165" spans="1:13" s="148" customFormat="1" ht="15" hidden="1" customHeight="1" outlineLevel="2" x14ac:dyDescent="0.3">
      <c r="A165" s="139"/>
      <c r="B165" s="161"/>
      <c r="C165" s="365"/>
      <c r="D165" s="154"/>
      <c r="F165" s="155"/>
      <c r="G165" s="156"/>
      <c r="H165" s="142" t="s">
        <v>184</v>
      </c>
      <c r="I165" s="142"/>
      <c r="J165" s="150"/>
      <c r="K165" s="154"/>
      <c r="L165" s="162"/>
      <c r="M165" s="423"/>
    </row>
    <row r="166" spans="1:13" s="148" customFormat="1" ht="15" hidden="1" customHeight="1" outlineLevel="2" x14ac:dyDescent="0.3">
      <c r="A166" s="139"/>
      <c r="B166" s="161"/>
      <c r="C166" s="365"/>
      <c r="D166" s="154"/>
      <c r="F166" s="155"/>
      <c r="G166" s="156"/>
      <c r="H166" s="142" t="s">
        <v>184</v>
      </c>
      <c r="I166" s="142"/>
      <c r="J166" s="150"/>
      <c r="K166" s="154"/>
      <c r="L166" s="162"/>
      <c r="M166" s="423"/>
    </row>
    <row r="167" spans="1:13" s="148" customFormat="1" ht="15" hidden="1" customHeight="1" outlineLevel="2" x14ac:dyDescent="0.3">
      <c r="A167" s="139"/>
      <c r="B167" s="161"/>
      <c r="C167" s="365"/>
      <c r="D167" s="154"/>
      <c r="F167" s="155"/>
      <c r="G167" s="156"/>
      <c r="H167" s="142" t="s">
        <v>184</v>
      </c>
      <c r="I167" s="142"/>
      <c r="J167" s="150"/>
      <c r="K167" s="154"/>
      <c r="L167" s="162"/>
      <c r="M167" s="423"/>
    </row>
    <row r="168" spans="1:13" s="148" customFormat="1" ht="15" hidden="1" customHeight="1" outlineLevel="2" x14ac:dyDescent="0.3">
      <c r="A168" s="139"/>
      <c r="B168" s="161"/>
      <c r="C168" s="365"/>
      <c r="D168" s="154"/>
      <c r="F168" s="155"/>
      <c r="G168" s="156"/>
      <c r="H168" s="142" t="s">
        <v>184</v>
      </c>
      <c r="I168" s="142"/>
      <c r="J168" s="150"/>
      <c r="K168" s="154"/>
      <c r="L168" s="162"/>
      <c r="M168" s="423"/>
    </row>
    <row r="169" spans="1:13" s="148" customFormat="1" ht="15" hidden="1" customHeight="1" outlineLevel="2" x14ac:dyDescent="0.3">
      <c r="A169" s="139"/>
      <c r="B169" s="161"/>
      <c r="C169" s="365"/>
      <c r="D169" s="154"/>
      <c r="F169" s="155"/>
      <c r="G169" s="156"/>
      <c r="H169" s="142" t="s">
        <v>184</v>
      </c>
      <c r="I169" s="142"/>
      <c r="J169" s="150"/>
      <c r="K169" s="154"/>
      <c r="L169" s="162"/>
      <c r="M169" s="423"/>
    </row>
    <row r="170" spans="1:13" s="148" customFormat="1" ht="15" hidden="1" customHeight="1" outlineLevel="2" x14ac:dyDescent="0.3">
      <c r="A170" s="139"/>
      <c r="B170" s="161"/>
      <c r="C170" s="365"/>
      <c r="D170" s="154"/>
      <c r="F170" s="155"/>
      <c r="G170" s="156"/>
      <c r="H170" s="142" t="s">
        <v>184</v>
      </c>
      <c r="I170" s="142"/>
      <c r="J170" s="150"/>
      <c r="K170" s="154"/>
      <c r="L170" s="162"/>
      <c r="M170" s="423"/>
    </row>
    <row r="171" spans="1:13" s="148" customFormat="1" ht="6" customHeight="1" thickTop="1" thickBot="1" x14ac:dyDescent="0.35">
      <c r="A171" s="139"/>
      <c r="B171" s="163"/>
      <c r="C171" s="163"/>
      <c r="D171" s="163"/>
      <c r="E171" s="182"/>
      <c r="F171" s="183"/>
      <c r="G171" s="183"/>
      <c r="H171" s="142" t="s">
        <v>47</v>
      </c>
      <c r="I171" s="142" t="str">
        <f>I160</f>
        <v>ACTIVO</v>
      </c>
      <c r="J171" s="538"/>
      <c r="K171" s="147"/>
      <c r="L171" s="7"/>
      <c r="M171" s="423"/>
    </row>
    <row r="172" spans="1:13" s="148" customFormat="1" ht="14.25" customHeight="1" collapsed="1" thickTop="1" x14ac:dyDescent="0.3">
      <c r="A172" s="139"/>
      <c r="B172" s="147"/>
      <c r="C172" s="147"/>
      <c r="D172" s="147"/>
      <c r="E172" s="205"/>
      <c r="F172" s="169"/>
      <c r="G172" s="169"/>
      <c r="H172" s="142"/>
      <c r="I172" s="142" t="str">
        <f t="shared" si="1"/>
        <v>ACTIVO</v>
      </c>
      <c r="J172" s="538"/>
      <c r="K172" s="147"/>
      <c r="L172" s="7"/>
      <c r="M172" s="423"/>
    </row>
    <row r="173" spans="1:13" s="148" customFormat="1" ht="14.25" hidden="1" customHeight="1" outlineLevel="2" x14ac:dyDescent="0.3">
      <c r="A173" s="139"/>
      <c r="B173" s="147"/>
      <c r="C173" s="147"/>
      <c r="D173" s="147"/>
      <c r="E173" s="205"/>
      <c r="F173" s="169"/>
      <c r="G173" s="169"/>
      <c r="H173" s="142"/>
      <c r="I173" s="142"/>
      <c r="J173" s="206"/>
      <c r="K173" s="147"/>
      <c r="L173" s="7"/>
      <c r="M173" s="423"/>
    </row>
    <row r="174" spans="1:13" s="148" customFormat="1" ht="14.25" hidden="1" customHeight="1" outlineLevel="2" x14ac:dyDescent="0.3">
      <c r="A174" s="139"/>
      <c r="B174" s="147"/>
      <c r="C174" s="147"/>
      <c r="D174" s="147"/>
      <c r="E174" s="205"/>
      <c r="F174" s="169"/>
      <c r="G174" s="169"/>
      <c r="H174" s="142"/>
      <c r="I174" s="142"/>
      <c r="J174" s="206"/>
      <c r="K174" s="147"/>
      <c r="L174" s="7"/>
      <c r="M174" s="423"/>
    </row>
    <row r="175" spans="1:13" s="148" customFormat="1" ht="14.25" hidden="1" customHeight="1" outlineLevel="2" x14ac:dyDescent="0.3">
      <c r="A175" s="139"/>
      <c r="B175" s="147"/>
      <c r="C175" s="147"/>
      <c r="D175" s="147"/>
      <c r="E175" s="205"/>
      <c r="F175" s="169"/>
      <c r="G175" s="169"/>
      <c r="H175" s="142"/>
      <c r="I175" s="142"/>
      <c r="J175" s="206"/>
      <c r="K175" s="147"/>
      <c r="L175" s="7"/>
      <c r="M175" s="423"/>
    </row>
    <row r="176" spans="1:13" s="148" customFormat="1" ht="14.25" hidden="1" customHeight="1" outlineLevel="2" x14ac:dyDescent="0.3">
      <c r="A176" s="139"/>
      <c r="B176" s="147"/>
      <c r="C176" s="147"/>
      <c r="D176" s="147"/>
      <c r="E176" s="205"/>
      <c r="F176" s="169"/>
      <c r="G176" s="169"/>
      <c r="H176" s="142"/>
      <c r="I176" s="142"/>
      <c r="J176" s="206"/>
      <c r="K176" s="147"/>
      <c r="L176" s="7"/>
      <c r="M176" s="423"/>
    </row>
    <row r="177" spans="1:13" s="148" customFormat="1" ht="14.25" hidden="1" customHeight="1" outlineLevel="2" x14ac:dyDescent="0.3">
      <c r="A177" s="139"/>
      <c r="B177" s="147"/>
      <c r="C177" s="147"/>
      <c r="D177" s="147"/>
      <c r="E177" s="205"/>
      <c r="F177" s="169"/>
      <c r="G177" s="169"/>
      <c r="H177" s="142"/>
      <c r="I177" s="142"/>
      <c r="J177" s="206"/>
      <c r="K177" s="147"/>
      <c r="L177" s="7"/>
      <c r="M177" s="423"/>
    </row>
    <row r="178" spans="1:13" s="148" customFormat="1" ht="14.25" hidden="1" customHeight="1" outlineLevel="2" x14ac:dyDescent="0.3">
      <c r="A178" s="139"/>
      <c r="B178" s="147"/>
      <c r="C178" s="147"/>
      <c r="D178" s="147"/>
      <c r="E178" s="205"/>
      <c r="F178" s="169"/>
      <c r="G178" s="169"/>
      <c r="H178" s="142"/>
      <c r="I178" s="142"/>
      <c r="J178" s="206"/>
      <c r="K178" s="147"/>
      <c r="L178" s="7"/>
      <c r="M178" s="423"/>
    </row>
    <row r="179" spans="1:13" s="148" customFormat="1" ht="14.25" hidden="1" customHeight="1" outlineLevel="2" x14ac:dyDescent="0.3">
      <c r="A179" s="139"/>
      <c r="B179" s="147"/>
      <c r="C179" s="147"/>
      <c r="D179" s="147"/>
      <c r="E179" s="205"/>
      <c r="F179" s="169"/>
      <c r="G179" s="169"/>
      <c r="H179" s="142"/>
      <c r="I179" s="142"/>
      <c r="J179" s="206"/>
      <c r="K179" s="147"/>
      <c r="L179" s="7"/>
      <c r="M179" s="423"/>
    </row>
    <row r="180" spans="1:13" s="148" customFormat="1" ht="14.25" hidden="1" customHeight="1" outlineLevel="2" x14ac:dyDescent="0.3">
      <c r="A180" s="139"/>
      <c r="B180" s="147"/>
      <c r="C180" s="147"/>
      <c r="D180" s="147"/>
      <c r="E180" s="205"/>
      <c r="F180" s="169"/>
      <c r="G180" s="169"/>
      <c r="H180" s="142"/>
      <c r="I180" s="142"/>
      <c r="J180" s="206"/>
      <c r="K180" s="147"/>
      <c r="L180" s="7"/>
      <c r="M180" s="423"/>
    </row>
    <row r="181" spans="1:13" s="148" customFormat="1" ht="14.25" hidden="1" customHeight="1" outlineLevel="2" x14ac:dyDescent="0.3">
      <c r="A181" s="139"/>
      <c r="B181" s="147"/>
      <c r="C181" s="147"/>
      <c r="D181" s="147"/>
      <c r="E181" s="205"/>
      <c r="F181" s="169"/>
      <c r="G181" s="169"/>
      <c r="H181" s="142"/>
      <c r="I181" s="142"/>
      <c r="J181" s="206"/>
      <c r="K181" s="147"/>
      <c r="L181" s="7"/>
      <c r="M181" s="423"/>
    </row>
    <row r="182" spans="1:13" s="148" customFormat="1" ht="14.25" hidden="1" customHeight="1" outlineLevel="2" x14ac:dyDescent="0.3">
      <c r="A182" s="139"/>
      <c r="B182" s="147"/>
      <c r="C182" s="147"/>
      <c r="D182" s="147"/>
      <c r="E182" s="205"/>
      <c r="F182" s="169"/>
      <c r="G182" s="169"/>
      <c r="H182" s="142"/>
      <c r="I182" s="142"/>
      <c r="J182" s="206"/>
      <c r="K182" s="147"/>
      <c r="L182" s="7"/>
      <c r="M182" s="423"/>
    </row>
    <row r="183" spans="1:13" s="148" customFormat="1" ht="14.25" hidden="1" customHeight="1" outlineLevel="2" x14ac:dyDescent="0.3">
      <c r="A183" s="139"/>
      <c r="B183" s="147"/>
      <c r="C183" s="147"/>
      <c r="D183" s="147"/>
      <c r="E183" s="205"/>
      <c r="F183" s="169"/>
      <c r="G183" s="169"/>
      <c r="H183" s="142"/>
      <c r="I183" s="142"/>
      <c r="J183" s="206"/>
      <c r="K183" s="147"/>
      <c r="L183" s="7"/>
      <c r="M183" s="423"/>
    </row>
    <row r="184" spans="1:13" s="148" customFormat="1" ht="14.25" hidden="1" customHeight="1" outlineLevel="2" x14ac:dyDescent="0.3">
      <c r="A184" s="139"/>
      <c r="B184" s="147"/>
      <c r="C184" s="147"/>
      <c r="D184" s="147"/>
      <c r="E184" s="205"/>
      <c r="F184" s="169"/>
      <c r="G184" s="169"/>
      <c r="H184" s="142"/>
      <c r="I184" s="142"/>
      <c r="J184" s="206"/>
      <c r="K184" s="147"/>
      <c r="L184" s="7"/>
      <c r="M184" s="423"/>
    </row>
    <row r="185" spans="1:13" s="148" customFormat="1" ht="14.25" hidden="1" customHeight="1" outlineLevel="2" x14ac:dyDescent="0.3">
      <c r="A185" s="139"/>
      <c r="B185" s="147"/>
      <c r="C185" s="147"/>
      <c r="D185" s="147"/>
      <c r="E185" s="205"/>
      <c r="F185" s="169"/>
      <c r="G185" s="169"/>
      <c r="H185" s="142"/>
      <c r="I185" s="142"/>
      <c r="J185" s="206"/>
      <c r="K185" s="147"/>
      <c r="L185" s="7"/>
      <c r="M185" s="423"/>
    </row>
    <row r="186" spans="1:13" s="148" customFormat="1" ht="14.25" hidden="1" customHeight="1" outlineLevel="2" x14ac:dyDescent="0.3">
      <c r="A186" s="139"/>
      <c r="B186" s="147"/>
      <c r="C186" s="147"/>
      <c r="D186" s="147"/>
      <c r="E186" s="205"/>
      <c r="F186" s="169"/>
      <c r="G186" s="169"/>
      <c r="H186" s="142"/>
      <c r="I186" s="142"/>
      <c r="J186" s="206"/>
      <c r="K186" s="147"/>
      <c r="L186" s="7"/>
      <c r="M186" s="423"/>
    </row>
    <row r="187" spans="1:13" s="148" customFormat="1" ht="14.25" hidden="1" customHeight="1" outlineLevel="2" x14ac:dyDescent="0.3">
      <c r="A187" s="139"/>
      <c r="B187" s="147"/>
      <c r="C187" s="147"/>
      <c r="D187" s="147"/>
      <c r="E187" s="205"/>
      <c r="F187" s="169"/>
      <c r="G187" s="169"/>
      <c r="H187" s="142"/>
      <c r="I187" s="142"/>
      <c r="J187" s="206"/>
      <c r="K187" s="147"/>
      <c r="L187" s="7"/>
      <c r="M187" s="423"/>
    </row>
    <row r="188" spans="1:13" s="148" customFormat="1" ht="14.25" hidden="1" customHeight="1" outlineLevel="2" x14ac:dyDescent="0.3">
      <c r="A188" s="139"/>
      <c r="B188" s="147"/>
      <c r="C188" s="147"/>
      <c r="D188" s="147"/>
      <c r="E188" s="205"/>
      <c r="F188" s="169"/>
      <c r="G188" s="169"/>
      <c r="H188" s="142"/>
      <c r="I188" s="142"/>
      <c r="J188" s="206"/>
      <c r="K188" s="147"/>
      <c r="L188" s="7"/>
      <c r="M188" s="423"/>
    </row>
    <row r="189" spans="1:13" s="148" customFormat="1" ht="14.25" hidden="1" customHeight="1" outlineLevel="2" x14ac:dyDescent="0.3">
      <c r="A189" s="139"/>
      <c r="B189" s="147"/>
      <c r="C189" s="147"/>
      <c r="D189" s="147"/>
      <c r="E189" s="205"/>
      <c r="F189" s="169"/>
      <c r="G189" s="169"/>
      <c r="H189" s="142"/>
      <c r="I189" s="142"/>
      <c r="J189" s="206"/>
      <c r="K189" s="147"/>
      <c r="L189" s="7"/>
      <c r="M189" s="423"/>
    </row>
    <row r="190" spans="1:13" s="148" customFormat="1" ht="26.25" hidden="1" customHeight="1" outlineLevel="2" x14ac:dyDescent="0.35">
      <c r="A190" s="139"/>
      <c r="B190" s="146" t="s">
        <v>786</v>
      </c>
      <c r="C190" s="207" t="e">
        <f>Provincia</f>
        <v>#NAME?</v>
      </c>
      <c r="D190" s="147"/>
      <c r="F190" s="149"/>
      <c r="G190" s="1"/>
      <c r="H190" s="142" t="s">
        <v>184</v>
      </c>
      <c r="I190" s="142"/>
      <c r="J190" s="150"/>
      <c r="K190" s="147"/>
      <c r="L190" s="7" t="s">
        <v>262</v>
      </c>
      <c r="M190" s="423"/>
    </row>
    <row r="191" spans="1:13" s="148" customFormat="1" ht="3.75" hidden="1" customHeight="1" outlineLevel="2" x14ac:dyDescent="0.3">
      <c r="A191" s="139"/>
      <c r="B191" s="56"/>
      <c r="C191" s="208"/>
      <c r="D191" s="147"/>
      <c r="F191" s="158"/>
      <c r="G191" s="159"/>
      <c r="H191" s="142" t="s">
        <v>184</v>
      </c>
      <c r="I191" s="142"/>
      <c r="J191" s="150"/>
      <c r="K191" s="147"/>
      <c r="L191" s="7"/>
      <c r="M191" s="423"/>
    </row>
    <row r="192" spans="1:13" s="148" customFormat="1" ht="18.75" hidden="1" outlineLevel="2" x14ac:dyDescent="0.3">
      <c r="A192" s="139"/>
      <c r="B192" s="56" t="s">
        <v>263</v>
      </c>
      <c r="C192" s="359" t="e">
        <f>E192</f>
        <v>#N/A</v>
      </c>
      <c r="D192" s="147"/>
      <c r="E192" s="148" t="e">
        <v>#N/A</v>
      </c>
      <c r="F192" s="158"/>
      <c r="G192" s="159" t="s">
        <v>193</v>
      </c>
      <c r="H192" s="142" t="s">
        <v>184</v>
      </c>
      <c r="I192" s="142"/>
      <c r="J192" s="150"/>
      <c r="K192" s="147"/>
      <c r="L192" s="209" t="e">
        <v>#N/A</v>
      </c>
      <c r="M192" s="423"/>
    </row>
    <row r="193" spans="1:13" s="148" customFormat="1" ht="18.75" hidden="1" outlineLevel="2" x14ac:dyDescent="0.3">
      <c r="A193" s="139"/>
      <c r="B193" s="56" t="s">
        <v>264</v>
      </c>
      <c r="C193" s="359" t="e">
        <f>C192-ABS(C192*C195/C194)</f>
        <v>#N/A</v>
      </c>
      <c r="D193" s="147"/>
      <c r="F193" s="158"/>
      <c r="G193" s="159" t="s">
        <v>193</v>
      </c>
      <c r="H193" s="142" t="s">
        <v>184</v>
      </c>
      <c r="I193" s="142"/>
      <c r="J193" s="150"/>
      <c r="K193" s="147"/>
      <c r="L193" s="209" t="s">
        <v>467</v>
      </c>
      <c r="M193" s="423"/>
    </row>
    <row r="194" spans="1:13" s="148" customFormat="1" ht="18.75" hidden="1" outlineLevel="2" x14ac:dyDescent="0.3">
      <c r="A194" s="139"/>
      <c r="B194" s="56" t="s">
        <v>265</v>
      </c>
      <c r="C194" s="359" t="e">
        <f>E194</f>
        <v>#N/A</v>
      </c>
      <c r="D194" s="147"/>
      <c r="E194" s="148" t="e">
        <v>#N/A</v>
      </c>
      <c r="F194" s="158"/>
      <c r="G194" s="159" t="s">
        <v>193</v>
      </c>
      <c r="H194" s="142" t="s">
        <v>184</v>
      </c>
      <c r="I194" s="142"/>
      <c r="J194" s="150"/>
      <c r="K194" s="147"/>
      <c r="L194" s="209" t="e">
        <v>#N/A</v>
      </c>
      <c r="M194" s="423"/>
    </row>
    <row r="195" spans="1:13" s="148" customFormat="1" ht="18.75" hidden="1" outlineLevel="2" x14ac:dyDescent="0.3">
      <c r="A195" s="139"/>
      <c r="B195" s="56" t="s">
        <v>266</v>
      </c>
      <c r="C195" s="359" t="e">
        <v>#N/A</v>
      </c>
      <c r="D195" s="147"/>
      <c r="F195" s="158"/>
      <c r="G195" s="159" t="s">
        <v>193</v>
      </c>
      <c r="H195" s="142" t="s">
        <v>184</v>
      </c>
      <c r="I195" s="142"/>
      <c r="J195" s="150"/>
      <c r="K195" s="147"/>
      <c r="L195" s="209" t="e">
        <v>#N/A</v>
      </c>
      <c r="M195" s="423"/>
    </row>
    <row r="196" spans="1:13" s="148" customFormat="1" ht="18.75" hidden="1" outlineLevel="2" x14ac:dyDescent="0.3">
      <c r="A196" s="139"/>
      <c r="B196" s="56" t="s">
        <v>787</v>
      </c>
      <c r="C196" s="210" t="e">
        <f>IF(C192&lt;=0,1-C192*0.03,IF(C192&lt;5,1-C192*0.05,0.75))</f>
        <v>#N/A</v>
      </c>
      <c r="D196" s="147"/>
      <c r="F196" s="169"/>
      <c r="G196" s="32" t="s">
        <v>214</v>
      </c>
      <c r="H196" s="142" t="s">
        <v>184</v>
      </c>
      <c r="I196" s="142"/>
      <c r="J196" s="150"/>
      <c r="K196" s="147"/>
      <c r="L196" s="7" t="s">
        <v>211</v>
      </c>
      <c r="M196" s="423"/>
    </row>
    <row r="197" spans="1:13" s="148" customFormat="1" ht="18.75" hidden="1" outlineLevel="2" x14ac:dyDescent="0.3">
      <c r="A197" s="139"/>
      <c r="B197" s="56" t="s">
        <v>788</v>
      </c>
      <c r="C197" s="210">
        <f>IF(C69="CTE",1,IF(C69="Anterior CTE",1.2,1.44))</f>
        <v>1</v>
      </c>
      <c r="D197" s="147"/>
      <c r="F197" s="169"/>
      <c r="G197" s="32" t="s">
        <v>214</v>
      </c>
      <c r="H197" s="142" t="s">
        <v>184</v>
      </c>
      <c r="I197" s="142"/>
      <c r="J197" s="150"/>
      <c r="K197" s="147"/>
      <c r="L197" s="7" t="s">
        <v>267</v>
      </c>
      <c r="M197" s="423"/>
    </row>
    <row r="198" spans="1:13" s="148" customFormat="1" ht="15" hidden="1" customHeight="1" outlineLevel="2" x14ac:dyDescent="0.3">
      <c r="A198" s="139"/>
      <c r="B198" s="56" t="s">
        <v>789</v>
      </c>
      <c r="C198" s="168" t="e">
        <f>0.32*(C194-Datos_Avanzados!$C$64)</f>
        <v>#N/A</v>
      </c>
      <c r="D198" s="147"/>
      <c r="F198" s="169"/>
      <c r="G198" s="32" t="s">
        <v>268</v>
      </c>
      <c r="H198" s="142" t="s">
        <v>184</v>
      </c>
      <c r="I198" s="142"/>
      <c r="J198" s="150"/>
      <c r="K198" s="147"/>
      <c r="L198" s="211" t="s">
        <v>269</v>
      </c>
      <c r="M198" s="423"/>
    </row>
    <row r="199" spans="1:13" s="148" customFormat="1" ht="15" hidden="1" customHeight="1" outlineLevel="2" x14ac:dyDescent="0.3">
      <c r="A199" s="139"/>
      <c r="B199" s="56" t="s">
        <v>790</v>
      </c>
      <c r="C199" s="168" t="e">
        <f>0.72*(C195-$C$65)</f>
        <v>#N/A</v>
      </c>
      <c r="D199" s="147"/>
      <c r="F199" s="169"/>
      <c r="G199" s="32" t="s">
        <v>268</v>
      </c>
      <c r="H199" s="142" t="s">
        <v>184</v>
      </c>
      <c r="I199" s="142"/>
      <c r="J199" s="150"/>
      <c r="K199" s="147"/>
      <c r="L199" s="7"/>
      <c r="M199" s="423"/>
    </row>
    <row r="200" spans="1:13" s="148" customFormat="1" ht="15" hidden="1" customHeight="1" outlineLevel="2" x14ac:dyDescent="0.3">
      <c r="A200" s="139"/>
      <c r="B200" s="56" t="s">
        <v>270</v>
      </c>
      <c r="C200" s="168" t="e">
        <f>0.32*(Datos_Avanzados!$C$66-Datos_Avanzados!C193)</f>
        <v>#N/A</v>
      </c>
      <c r="D200" s="147"/>
      <c r="F200" s="169"/>
      <c r="G200" s="32" t="s">
        <v>268</v>
      </c>
      <c r="H200" s="142" t="s">
        <v>184</v>
      </c>
      <c r="I200" s="142"/>
      <c r="J200" s="150"/>
      <c r="K200" s="147"/>
      <c r="L200" s="211" t="s">
        <v>269</v>
      </c>
      <c r="M200" s="423"/>
    </row>
    <row r="201" spans="1:13" s="148" customFormat="1" ht="15" hidden="1" customHeight="1" outlineLevel="2" x14ac:dyDescent="0.3">
      <c r="A201" s="139"/>
      <c r="B201" s="56" t="s">
        <v>271</v>
      </c>
      <c r="C201" s="168" t="e">
        <f>0.32*(Datos_Avanzados!$C$67-Datos_Avanzados!C193)</f>
        <v>#N/A</v>
      </c>
      <c r="D201" s="147"/>
      <c r="F201" s="169"/>
      <c r="G201" s="32" t="s">
        <v>268</v>
      </c>
      <c r="H201" s="142" t="s">
        <v>184</v>
      </c>
      <c r="I201" s="142"/>
      <c r="J201" s="150"/>
      <c r="K201" s="147"/>
      <c r="L201" s="7"/>
      <c r="M201" s="423"/>
    </row>
    <row r="202" spans="1:13" s="148" customFormat="1" ht="26.25" hidden="1" customHeight="1" outlineLevel="2" x14ac:dyDescent="0.3">
      <c r="A202" s="139"/>
      <c r="B202" s="160" t="s">
        <v>272</v>
      </c>
      <c r="C202" s="168"/>
      <c r="D202" s="147"/>
      <c r="F202" s="149"/>
      <c r="G202" s="1"/>
      <c r="H202" s="142" t="s">
        <v>184</v>
      </c>
      <c r="I202" s="142"/>
      <c r="J202" s="212"/>
      <c r="K202" s="147"/>
      <c r="L202" s="7"/>
      <c r="M202" s="423"/>
    </row>
    <row r="203" spans="1:13" s="148" customFormat="1" ht="15" hidden="1" customHeight="1" outlineLevel="2" x14ac:dyDescent="0.3">
      <c r="A203" s="139"/>
      <c r="B203" s="56" t="s">
        <v>791</v>
      </c>
      <c r="C203" s="210">
        <f>0.3*(C64-C27)</f>
        <v>3</v>
      </c>
      <c r="D203" s="147"/>
      <c r="F203" s="169"/>
      <c r="G203" s="32" t="s">
        <v>268</v>
      </c>
      <c r="H203" s="142" t="s">
        <v>184</v>
      </c>
      <c r="I203" s="142"/>
      <c r="J203" s="150"/>
      <c r="K203" s="147"/>
      <c r="L203" s="211" t="s">
        <v>273</v>
      </c>
      <c r="M203" s="423"/>
    </row>
    <row r="204" spans="1:13" s="148" customFormat="1" ht="15" hidden="1" customHeight="1" outlineLevel="2" x14ac:dyDescent="0.3">
      <c r="A204" s="139"/>
      <c r="B204" s="56" t="s">
        <v>792</v>
      </c>
      <c r="C204" s="210">
        <f>0.7*(C65-C27+3)</f>
        <v>1.4</v>
      </c>
      <c r="D204" s="147"/>
      <c r="F204" s="169"/>
      <c r="G204" s="32" t="s">
        <v>268</v>
      </c>
      <c r="H204" s="142" t="s">
        <v>184</v>
      </c>
      <c r="I204" s="142"/>
      <c r="J204" s="150"/>
      <c r="K204" s="147"/>
      <c r="L204" s="211" t="s">
        <v>274</v>
      </c>
      <c r="M204" s="423"/>
    </row>
    <row r="205" spans="1:13" s="186" customFormat="1" ht="13.15" hidden="1" customHeight="1" outlineLevel="2" x14ac:dyDescent="0.2">
      <c r="A205" s="139"/>
      <c r="B205" s="179" t="s">
        <v>793</v>
      </c>
      <c r="C205" s="213">
        <f>1.117-0.045*C147</f>
        <v>1.0044999999999999</v>
      </c>
      <c r="D205" s="190"/>
      <c r="E205" s="151" t="e">
        <f>IF(E147="-","-",1.117-0.045*E147)</f>
        <v>#NAME?</v>
      </c>
      <c r="F205" s="180"/>
      <c r="G205" s="192" t="s">
        <v>214</v>
      </c>
      <c r="H205" s="142" t="s">
        <v>159</v>
      </c>
      <c r="I205" s="142"/>
      <c r="J205" s="538"/>
      <c r="K205" s="17"/>
      <c r="L205" s="17"/>
      <c r="M205" s="409"/>
    </row>
    <row r="206" spans="1:13" s="186" customFormat="1" ht="13.15" hidden="1" customHeight="1" outlineLevel="2" x14ac:dyDescent="0.2">
      <c r="A206" s="139"/>
      <c r="B206" s="181" t="s">
        <v>775</v>
      </c>
      <c r="C206" s="360" t="s">
        <v>41</v>
      </c>
      <c r="D206" s="214">
        <f>IF(C206="-",0,1)</f>
        <v>1</v>
      </c>
      <c r="E206" s="151" t="e">
        <v>#NAME?</v>
      </c>
      <c r="F206" s="152"/>
      <c r="G206" s="152" t="s">
        <v>214</v>
      </c>
      <c r="H206" s="142" t="s">
        <v>159</v>
      </c>
      <c r="I206" s="142"/>
      <c r="J206" s="538"/>
      <c r="K206" s="17"/>
      <c r="L206" s="153"/>
      <c r="M206" s="409"/>
    </row>
    <row r="207" spans="1:13" s="19" customFormat="1" ht="13.15" hidden="1" customHeight="1" outlineLevel="2" x14ac:dyDescent="0.2">
      <c r="A207" s="139"/>
      <c r="B207" s="181" t="s">
        <v>776</v>
      </c>
      <c r="C207" s="139"/>
      <c r="D207" s="179"/>
      <c r="E207" s="552" t="s">
        <v>12</v>
      </c>
      <c r="F207" s="180"/>
      <c r="G207" s="180" t="s">
        <v>12</v>
      </c>
      <c r="H207" s="142" t="s">
        <v>47</v>
      </c>
      <c r="I207" s="142"/>
      <c r="J207" s="538"/>
      <c r="K207" s="17"/>
      <c r="L207" s="81" t="s">
        <v>240</v>
      </c>
      <c r="M207" s="409"/>
    </row>
    <row r="208" spans="1:13" s="186" customFormat="1" ht="13.15" hidden="1" customHeight="1" outlineLevel="2" x14ac:dyDescent="0.2">
      <c r="A208" s="139"/>
      <c r="B208" s="215" t="s">
        <v>794</v>
      </c>
      <c r="C208" s="216">
        <f>C66</f>
        <v>20</v>
      </c>
      <c r="D208" s="215"/>
      <c r="E208" s="151" t="e">
        <f>IF(TECHO="-","-",C66)</f>
        <v>#NAME?</v>
      </c>
      <c r="F208" s="217"/>
      <c r="G208" s="217" t="s">
        <v>255</v>
      </c>
      <c r="H208" s="142" t="s">
        <v>159</v>
      </c>
      <c r="I208" s="142"/>
      <c r="J208" s="538"/>
      <c r="K208" s="17"/>
      <c r="L208" s="153"/>
      <c r="M208" s="409"/>
    </row>
    <row r="209" spans="1:13" s="186" customFormat="1" ht="13.15" hidden="1" customHeight="1" outlineLevel="2" x14ac:dyDescent="0.2">
      <c r="A209" s="139"/>
      <c r="B209" s="215" t="s">
        <v>275</v>
      </c>
      <c r="C209" s="218">
        <v>3.3149999999999999</v>
      </c>
      <c r="D209" s="190"/>
      <c r="E209" s="218" t="e">
        <v>#NAME?</v>
      </c>
      <c r="F209" s="180"/>
      <c r="G209" s="180" t="s">
        <v>214</v>
      </c>
      <c r="H209" s="142" t="s">
        <v>159</v>
      </c>
      <c r="I209" s="142"/>
      <c r="J209" s="538"/>
      <c r="K209" s="17"/>
      <c r="L209" s="17"/>
      <c r="M209" s="409"/>
    </row>
    <row r="210" spans="1:13" s="186" customFormat="1" ht="13.15" hidden="1" customHeight="1" outlineLevel="2" x14ac:dyDescent="0.2">
      <c r="A210" s="139"/>
      <c r="B210" s="215" t="s">
        <v>276</v>
      </c>
      <c r="C210" s="218">
        <v>1.0569999999999999</v>
      </c>
      <c r="D210" s="190"/>
      <c r="E210" s="218" t="e">
        <v>#NAME?</v>
      </c>
      <c r="F210" s="180"/>
      <c r="G210" s="180" t="s">
        <v>214</v>
      </c>
      <c r="H210" s="142" t="s">
        <v>159</v>
      </c>
      <c r="I210" s="142"/>
      <c r="J210" s="538"/>
      <c r="K210" s="17"/>
      <c r="L210" s="17"/>
      <c r="M210" s="409"/>
    </row>
    <row r="211" spans="1:13" s="186" customFormat="1" ht="13.15" hidden="1" customHeight="1" outlineLevel="2" x14ac:dyDescent="0.2">
      <c r="A211" s="139"/>
      <c r="B211" s="215" t="s">
        <v>795</v>
      </c>
      <c r="C211" s="218">
        <f>C154/(LN((35-C208)/(35-C154-C208)))</f>
        <v>12.331517311882159</v>
      </c>
      <c r="D211" s="190"/>
      <c r="E211" s="218" t="e">
        <f>E154/(LN((35-E208)/(35-E154-E208)))</f>
        <v>#NAME?</v>
      </c>
      <c r="F211" s="180"/>
      <c r="G211" s="180" t="s">
        <v>214</v>
      </c>
      <c r="H211" s="142" t="s">
        <v>159</v>
      </c>
      <c r="I211" s="142"/>
      <c r="J211" s="538"/>
      <c r="K211" s="17"/>
      <c r="L211" s="17"/>
      <c r="M211" s="409"/>
    </row>
    <row r="212" spans="1:13" s="186" customFormat="1" ht="13.15" hidden="1" customHeight="1" outlineLevel="2" x14ac:dyDescent="0.2">
      <c r="A212" s="139"/>
      <c r="B212" s="215" t="s">
        <v>277</v>
      </c>
      <c r="C212" s="218">
        <v>48.634448714346348</v>
      </c>
      <c r="D212" s="190"/>
      <c r="E212" s="218" t="e">
        <v>#NAME?</v>
      </c>
      <c r="F212" s="180"/>
      <c r="G212" s="217" t="s">
        <v>80</v>
      </c>
      <c r="H212" s="142" t="s">
        <v>159</v>
      </c>
      <c r="I212" s="142"/>
      <c r="J212" s="538"/>
      <c r="K212" s="17"/>
      <c r="L212" s="189" t="s">
        <v>278</v>
      </c>
      <c r="M212" s="409"/>
    </row>
    <row r="213" spans="1:13" s="199" customFormat="1" ht="13.15" hidden="1" customHeight="1" outlineLevel="2" x14ac:dyDescent="0.2">
      <c r="A213" s="139"/>
      <c r="B213" s="200" t="s">
        <v>796</v>
      </c>
      <c r="C213" s="219">
        <f>C156+C157</f>
        <v>20</v>
      </c>
      <c r="D213" s="197"/>
      <c r="E213" s="151" t="e">
        <f>IF(TECHO="-","-",E156+E157)</f>
        <v>#NAME?</v>
      </c>
      <c r="F213" s="203"/>
      <c r="G213" s="203" t="s">
        <v>255</v>
      </c>
      <c r="H213" s="142" t="s">
        <v>159</v>
      </c>
      <c r="I213" s="142"/>
      <c r="J213" s="538"/>
      <c r="K213" s="102"/>
      <c r="L213" s="102"/>
      <c r="M213" s="409"/>
    </row>
    <row r="214" spans="1:13" s="199" customFormat="1" ht="13.15" hidden="1" customHeight="1" outlineLevel="2" x14ac:dyDescent="0.2">
      <c r="A214" s="139"/>
      <c r="B214" s="200" t="s">
        <v>794</v>
      </c>
      <c r="C214" s="220">
        <f>$C$64</f>
        <v>26</v>
      </c>
      <c r="D214" s="197"/>
      <c r="E214" s="151" t="e">
        <f>IF(TECHO="-","-",C64)</f>
        <v>#NAME?</v>
      </c>
      <c r="F214" s="198"/>
      <c r="G214" s="198" t="s">
        <v>255</v>
      </c>
      <c r="H214" s="142" t="s">
        <v>159</v>
      </c>
      <c r="I214" s="142"/>
      <c r="J214" s="538"/>
      <c r="K214" s="102"/>
      <c r="L214" s="102"/>
      <c r="M214" s="409"/>
    </row>
    <row r="215" spans="1:13" s="186" customFormat="1" ht="13.15" hidden="1" customHeight="1" outlineLevel="2" x14ac:dyDescent="0.2">
      <c r="A215" s="139"/>
      <c r="B215" s="200" t="s">
        <v>275</v>
      </c>
      <c r="C215" s="221">
        <v>3.7749999999999999</v>
      </c>
      <c r="D215" s="190"/>
      <c r="E215" s="221" t="e">
        <v>#NAME?</v>
      </c>
      <c r="F215" s="180"/>
      <c r="G215" s="180" t="s">
        <v>214</v>
      </c>
      <c r="H215" s="142" t="s">
        <v>159</v>
      </c>
      <c r="I215" s="142"/>
      <c r="J215" s="538"/>
      <c r="K215" s="17"/>
      <c r="L215" s="17"/>
      <c r="M215" s="409"/>
    </row>
    <row r="216" spans="1:13" s="186" customFormat="1" ht="13.15" hidden="1" customHeight="1" outlineLevel="2" x14ac:dyDescent="0.2">
      <c r="A216" s="139"/>
      <c r="B216" s="200" t="s">
        <v>276</v>
      </c>
      <c r="C216" s="221">
        <v>1.0640000000000001</v>
      </c>
      <c r="D216" s="190"/>
      <c r="E216" s="221" t="e">
        <v>#NAME?</v>
      </c>
      <c r="F216" s="180"/>
      <c r="G216" s="180" t="s">
        <v>214</v>
      </c>
      <c r="H216" s="142" t="s">
        <v>159</v>
      </c>
      <c r="I216" s="142"/>
      <c r="J216" s="538"/>
      <c r="K216" s="17"/>
      <c r="L216" s="17"/>
      <c r="M216" s="409"/>
    </row>
    <row r="217" spans="1:13" s="199" customFormat="1" ht="13.15" hidden="1" customHeight="1" outlineLevel="2" x14ac:dyDescent="0.2">
      <c r="A217" s="139"/>
      <c r="B217" s="200" t="s">
        <v>797</v>
      </c>
      <c r="C217" s="221">
        <f>(C213-C156)/LN((C214-C156)/(C214-C213))</f>
        <v>8.2489765008906435</v>
      </c>
      <c r="D217" s="197"/>
      <c r="E217" s="175" t="e">
        <f>IF(TECHO="-","-",(E213-E156)/LN((E214-E156)/(E214-E213)))</f>
        <v>#NAME?</v>
      </c>
      <c r="F217" s="203"/>
      <c r="G217" s="203" t="s">
        <v>255</v>
      </c>
      <c r="H217" s="142" t="s">
        <v>159</v>
      </c>
      <c r="I217" s="142"/>
      <c r="J217" s="538"/>
      <c r="K217" s="102"/>
      <c r="L217" s="102"/>
      <c r="M217" s="409"/>
    </row>
    <row r="218" spans="1:13" s="186" customFormat="1" ht="13.15" hidden="1" customHeight="1" outlineLevel="2" x14ac:dyDescent="0.2">
      <c r="A218" s="139"/>
      <c r="B218" s="200" t="s">
        <v>279</v>
      </c>
      <c r="C218" s="221">
        <v>36.747062909341174</v>
      </c>
      <c r="D218" s="190"/>
      <c r="E218" s="221" t="e">
        <v>#NAME?</v>
      </c>
      <c r="F218" s="180"/>
      <c r="G218" s="203" t="s">
        <v>80</v>
      </c>
      <c r="H218" s="142" t="s">
        <v>159</v>
      </c>
      <c r="I218" s="142"/>
      <c r="J218" s="538"/>
      <c r="K218" s="17"/>
      <c r="L218" s="189" t="s">
        <v>278</v>
      </c>
      <c r="M218" s="409"/>
    </row>
    <row r="219" spans="1:13" s="148" customFormat="1" ht="6" hidden="1" customHeight="1" outlineLevel="2" thickBot="1" x14ac:dyDescent="0.35">
      <c r="A219" s="139"/>
      <c r="B219" s="163"/>
      <c r="C219" s="163"/>
      <c r="D219" s="163"/>
      <c r="E219" s="182"/>
      <c r="F219" s="183"/>
      <c r="G219" s="183"/>
      <c r="H219" s="142" t="s">
        <v>159</v>
      </c>
      <c r="I219" s="142"/>
      <c r="J219" s="538"/>
      <c r="K219" s="147"/>
      <c r="L219" s="7"/>
      <c r="M219" s="423"/>
    </row>
    <row r="220" spans="1:13" s="19" customFormat="1" ht="32.25" hidden="1" customHeight="1" outlineLevel="2" thickTop="1" x14ac:dyDescent="0.2">
      <c r="A220" s="139"/>
      <c r="B220" s="172"/>
      <c r="C220" s="15"/>
      <c r="D220" s="15"/>
      <c r="E220" s="15"/>
      <c r="F220" s="15"/>
      <c r="G220" s="15"/>
      <c r="H220" s="142" t="s">
        <v>280</v>
      </c>
      <c r="I220" s="142"/>
      <c r="J220" s="538"/>
      <c r="K220" s="17"/>
      <c r="L220" s="17"/>
      <c r="M220" s="409"/>
    </row>
    <row r="221" spans="1:13" s="11" customFormat="1" ht="4.5" hidden="1" customHeight="1" outlineLevel="2" x14ac:dyDescent="0.3">
      <c r="A221" s="139"/>
      <c r="B221" s="222"/>
      <c r="C221" s="222"/>
      <c r="D221" s="222"/>
      <c r="E221" s="223"/>
      <c r="F221" s="224"/>
      <c r="G221" s="224"/>
      <c r="H221" s="142" t="s">
        <v>280</v>
      </c>
      <c r="I221" s="142"/>
      <c r="J221" s="538"/>
      <c r="K221" s="7"/>
      <c r="L221" s="224"/>
      <c r="M221" s="402"/>
    </row>
    <row r="222" spans="1:13" s="105" customFormat="1" ht="54.75" hidden="1" customHeight="1" outlineLevel="2" x14ac:dyDescent="0.2">
      <c r="A222" s="139"/>
      <c r="B222" s="225" t="s">
        <v>280</v>
      </c>
      <c r="C222" s="225"/>
      <c r="D222" s="225"/>
      <c r="E222" s="226" t="s">
        <v>117</v>
      </c>
      <c r="F222" s="227"/>
      <c r="G222" s="227"/>
      <c r="H222" s="142" t="s">
        <v>280</v>
      </c>
      <c r="I222" s="142"/>
      <c r="J222" s="538"/>
      <c r="K222" s="102"/>
      <c r="L222" s="228">
        <v>0</v>
      </c>
      <c r="M222" s="409"/>
    </row>
    <row r="223" spans="1:13" s="11" customFormat="1" ht="4.5" hidden="1" customHeight="1" outlineLevel="2" x14ac:dyDescent="0.3">
      <c r="A223" s="139"/>
      <c r="B223" s="222"/>
      <c r="C223" s="222"/>
      <c r="D223" s="222"/>
      <c r="E223" s="223"/>
      <c r="F223" s="224"/>
      <c r="G223" s="224"/>
      <c r="H223" s="142" t="s">
        <v>280</v>
      </c>
      <c r="I223" s="142"/>
      <c r="J223" s="538"/>
      <c r="K223" s="7"/>
      <c r="L223" s="224"/>
      <c r="M223" s="402"/>
    </row>
    <row r="224" spans="1:13" s="19" customFormat="1" ht="10.15" hidden="1" customHeight="1" outlineLevel="2" x14ac:dyDescent="0.2">
      <c r="A224" s="139"/>
      <c r="B224" s="170"/>
      <c r="C224" s="170"/>
      <c r="D224" s="170"/>
      <c r="E224" s="15"/>
      <c r="F224" s="15"/>
      <c r="G224" s="15"/>
      <c r="H224" s="142" t="s">
        <v>280</v>
      </c>
      <c r="I224" s="142"/>
      <c r="J224" s="538"/>
      <c r="K224" s="17"/>
      <c r="L224" s="17"/>
      <c r="M224" s="409"/>
    </row>
    <row r="225" spans="1:13" s="79" customFormat="1" ht="27" hidden="1" customHeight="1" outlineLevel="2" x14ac:dyDescent="0.2">
      <c r="A225" s="139"/>
      <c r="B225" s="190" t="s">
        <v>798</v>
      </c>
      <c r="C225" s="554" t="s">
        <v>281</v>
      </c>
      <c r="D225" s="229"/>
      <c r="E225" s="151" t="e">
        <v>#NAME?</v>
      </c>
      <c r="F225" s="230"/>
      <c r="G225" s="230"/>
      <c r="H225" s="142" t="s">
        <v>280</v>
      </c>
      <c r="I225" s="142"/>
      <c r="J225" s="538"/>
      <c r="K225" s="77"/>
      <c r="L225" s="171"/>
      <c r="M225" s="410"/>
    </row>
    <row r="226" spans="1:13" s="79" customFormat="1" ht="18.75" hidden="1" outlineLevel="2" x14ac:dyDescent="0.2">
      <c r="A226" s="139"/>
      <c r="B226" s="181" t="s">
        <v>799</v>
      </c>
      <c r="C226" s="554" t="s">
        <v>12</v>
      </c>
      <c r="D226" s="152"/>
      <c r="E226" s="151" t="e">
        <v>#NAME?</v>
      </c>
      <c r="F226" s="231"/>
      <c r="G226" s="231"/>
      <c r="H226" s="142" t="s">
        <v>280</v>
      </c>
      <c r="I226" s="142"/>
      <c r="J226" s="538"/>
      <c r="K226" s="77"/>
      <c r="L226" s="153"/>
      <c r="M226" s="410"/>
    </row>
    <row r="227" spans="1:13" s="79" customFormat="1" ht="29.25" hidden="1" customHeight="1" outlineLevel="2" x14ac:dyDescent="0.2">
      <c r="A227" s="139"/>
      <c r="B227" s="232" t="s">
        <v>800</v>
      </c>
      <c r="C227" s="361" t="s">
        <v>282</v>
      </c>
      <c r="D227" s="233"/>
      <c r="E227" s="234" t="e">
        <v>#NAME?</v>
      </c>
      <c r="F227" s="82"/>
      <c r="G227" s="82"/>
      <c r="H227" s="142" t="s">
        <v>280</v>
      </c>
      <c r="I227" s="142"/>
      <c r="J227" s="538"/>
      <c r="K227" s="77"/>
      <c r="L227" s="153"/>
      <c r="M227" s="410"/>
    </row>
    <row r="228" spans="1:13" s="79" customFormat="1" ht="18.75" hidden="1" outlineLevel="2" x14ac:dyDescent="0.2">
      <c r="A228" s="139"/>
      <c r="B228" s="181" t="s">
        <v>283</v>
      </c>
      <c r="C228" s="554" t="s">
        <v>284</v>
      </c>
      <c r="D228" s="233"/>
      <c r="E228" s="235" t="e">
        <v>#NAME?</v>
      </c>
      <c r="F228" s="82"/>
      <c r="G228" s="82"/>
      <c r="H228" s="142" t="s">
        <v>280</v>
      </c>
      <c r="I228" s="142"/>
      <c r="J228" s="538"/>
      <c r="K228" s="77"/>
      <c r="L228" s="153"/>
      <c r="M228" s="410"/>
    </row>
    <row r="229" spans="1:13" s="79" customFormat="1" ht="18.75" hidden="1" outlineLevel="2" x14ac:dyDescent="0.2">
      <c r="A229" s="139"/>
      <c r="B229" s="181" t="s">
        <v>318</v>
      </c>
      <c r="C229" s="361" t="s">
        <v>285</v>
      </c>
      <c r="D229" s="233"/>
      <c r="E229" s="151" t="e">
        <v>#NAME?</v>
      </c>
      <c r="F229" s="82"/>
      <c r="G229" s="82"/>
      <c r="H229" s="142" t="s">
        <v>280</v>
      </c>
      <c r="I229" s="142"/>
      <c r="J229" s="538"/>
      <c r="K229" s="77"/>
      <c r="L229" s="153"/>
      <c r="M229" s="410"/>
    </row>
    <row r="230" spans="1:13" s="79" customFormat="1" ht="18.75" hidden="1" outlineLevel="2" x14ac:dyDescent="0.2">
      <c r="A230" s="139"/>
      <c r="B230" s="232" t="s">
        <v>801</v>
      </c>
      <c r="C230" s="361" t="s">
        <v>12</v>
      </c>
      <c r="D230" s="233"/>
      <c r="E230" s="151" t="e">
        <v>#NAME?</v>
      </c>
      <c r="F230" s="82"/>
      <c r="G230" s="82"/>
      <c r="H230" s="142" t="s">
        <v>280</v>
      </c>
      <c r="I230" s="142"/>
      <c r="J230" s="538"/>
      <c r="K230" s="77"/>
      <c r="L230" s="153"/>
      <c r="M230" s="410"/>
    </row>
    <row r="231" spans="1:13" s="79" customFormat="1" ht="18.75" hidden="1" outlineLevel="2" x14ac:dyDescent="0.2">
      <c r="A231" s="139"/>
      <c r="B231" s="232" t="s">
        <v>802</v>
      </c>
      <c r="C231" s="361" t="s">
        <v>12</v>
      </c>
      <c r="D231" s="233"/>
      <c r="E231" s="151" t="e">
        <v>#NAME?</v>
      </c>
      <c r="F231" s="82"/>
      <c r="G231" s="82"/>
      <c r="H231" s="142" t="s">
        <v>280</v>
      </c>
      <c r="I231" s="142"/>
      <c r="J231" s="538"/>
      <c r="K231" s="77"/>
      <c r="L231" s="153"/>
      <c r="M231" s="410"/>
    </row>
    <row r="232" spans="1:13" s="79" customFormat="1" ht="18.75" hidden="1" outlineLevel="2" x14ac:dyDescent="0.2">
      <c r="A232" s="139"/>
      <c r="B232" s="232" t="s">
        <v>803</v>
      </c>
      <c r="C232" s="361" t="s">
        <v>12</v>
      </c>
      <c r="D232" s="233"/>
      <c r="E232" s="151" t="e">
        <v>#NAME?</v>
      </c>
      <c r="F232" s="82"/>
      <c r="G232" s="82"/>
      <c r="H232" s="142"/>
      <c r="I232" s="142"/>
      <c r="J232" s="538"/>
      <c r="K232" s="77"/>
      <c r="L232" s="153"/>
      <c r="M232" s="410"/>
    </row>
    <row r="233" spans="1:13" s="148" customFormat="1" ht="6" hidden="1" customHeight="1" outlineLevel="2" thickBot="1" x14ac:dyDescent="0.35">
      <c r="A233" s="139"/>
      <c r="B233" s="236"/>
      <c r="C233" s="236"/>
      <c r="D233" s="236"/>
      <c r="E233" s="237"/>
      <c r="F233" s="164"/>
      <c r="G233" s="164"/>
      <c r="H233" s="142" t="s">
        <v>280</v>
      </c>
      <c r="I233" s="142"/>
      <c r="J233" s="538"/>
      <c r="K233" s="147"/>
      <c r="L233" s="7"/>
      <c r="M233" s="423"/>
    </row>
    <row r="234" spans="1:13" s="19" customFormat="1" ht="32.25" hidden="1" customHeight="1" outlineLevel="2" thickTop="1" x14ac:dyDescent="0.2">
      <c r="A234" s="139"/>
      <c r="B234" s="15"/>
      <c r="C234" s="15"/>
      <c r="D234" s="15"/>
      <c r="E234" s="15"/>
      <c r="F234" s="15"/>
      <c r="G234" s="15"/>
      <c r="H234" s="142" t="s">
        <v>286</v>
      </c>
      <c r="I234" s="142"/>
      <c r="J234" s="538"/>
      <c r="K234" s="17"/>
      <c r="L234" s="153"/>
      <c r="M234" s="409"/>
    </row>
    <row r="235" spans="1:13" s="11" customFormat="1" ht="4.5" hidden="1" customHeight="1" outlineLevel="2" x14ac:dyDescent="0.3">
      <c r="A235" s="139"/>
      <c r="B235" s="222"/>
      <c r="C235" s="222"/>
      <c r="D235" s="222"/>
      <c r="E235" s="223"/>
      <c r="F235" s="224"/>
      <c r="G235" s="224"/>
      <c r="H235" s="142" t="s">
        <v>286</v>
      </c>
      <c r="I235" s="142"/>
      <c r="J235" s="538"/>
      <c r="K235" s="7"/>
      <c r="L235" s="153"/>
      <c r="M235" s="402"/>
    </row>
    <row r="236" spans="1:13" s="105" customFormat="1" ht="15" hidden="1" customHeight="1" outlineLevel="2" x14ac:dyDescent="0.2">
      <c r="A236" s="139"/>
      <c r="B236" s="225" t="s">
        <v>804</v>
      </c>
      <c r="C236" s="225"/>
      <c r="D236" s="225"/>
      <c r="E236" s="226" t="s">
        <v>12</v>
      </c>
      <c r="F236" s="227"/>
      <c r="G236" s="227"/>
      <c r="H236" s="142" t="s">
        <v>286</v>
      </c>
      <c r="I236" s="142"/>
      <c r="J236" s="538"/>
      <c r="K236" s="102"/>
      <c r="L236" s="153"/>
      <c r="M236" s="409"/>
    </row>
    <row r="237" spans="1:13" s="11" customFormat="1" ht="4.5" hidden="1" customHeight="1" outlineLevel="2" x14ac:dyDescent="0.3">
      <c r="A237" s="139"/>
      <c r="B237" s="222"/>
      <c r="C237" s="222"/>
      <c r="D237" s="222"/>
      <c r="E237" s="223"/>
      <c r="F237" s="224"/>
      <c r="G237" s="224"/>
      <c r="H237" s="142" t="s">
        <v>286</v>
      </c>
      <c r="I237" s="142"/>
      <c r="J237" s="538"/>
      <c r="K237" s="7"/>
      <c r="L237" s="153"/>
      <c r="M237" s="402"/>
    </row>
    <row r="238" spans="1:13" s="19" customFormat="1" ht="10.15" hidden="1" customHeight="1" outlineLevel="2" x14ac:dyDescent="0.2">
      <c r="A238" s="139"/>
      <c r="B238" s="170"/>
      <c r="C238" s="170"/>
      <c r="D238" s="170"/>
      <c r="E238" s="15"/>
      <c r="F238" s="15"/>
      <c r="G238" s="15"/>
      <c r="H238" s="142" t="s">
        <v>286</v>
      </c>
      <c r="I238" s="142"/>
      <c r="J238" s="538"/>
      <c r="K238" s="17"/>
      <c r="L238" s="153"/>
      <c r="M238" s="409"/>
    </row>
    <row r="239" spans="1:13" s="19" customFormat="1" ht="13.15" hidden="1" customHeight="1" outlineLevel="2" x14ac:dyDescent="0.2">
      <c r="A239" s="139"/>
      <c r="B239" s="181" t="s">
        <v>805</v>
      </c>
      <c r="C239" s="170"/>
      <c r="D239" s="181"/>
      <c r="E239" s="555">
        <v>3</v>
      </c>
      <c r="F239" s="152"/>
      <c r="G239" s="152" t="s">
        <v>214</v>
      </c>
      <c r="H239" s="142" t="s">
        <v>286</v>
      </c>
      <c r="I239" s="142"/>
      <c r="J239" s="538"/>
      <c r="K239" s="17"/>
      <c r="L239" s="153"/>
      <c r="M239" s="409"/>
    </row>
    <row r="240" spans="1:13" s="19" customFormat="1" ht="13.15" hidden="1" customHeight="1" outlineLevel="2" x14ac:dyDescent="0.2">
      <c r="A240" s="139"/>
      <c r="B240" s="181" t="s">
        <v>806</v>
      </c>
      <c r="C240" s="556">
        <v>1</v>
      </c>
      <c r="D240" s="181"/>
      <c r="E240" s="238">
        <v>1</v>
      </c>
      <c r="F240" s="152"/>
      <c r="G240" s="152" t="s">
        <v>247</v>
      </c>
      <c r="H240" s="142" t="s">
        <v>286</v>
      </c>
      <c r="I240" s="142"/>
      <c r="J240" s="538"/>
      <c r="K240" s="17"/>
      <c r="L240" s="17"/>
      <c r="M240" s="409"/>
    </row>
    <row r="241" spans="1:13" s="19" customFormat="1" ht="13.15" hidden="1" customHeight="1" outlineLevel="2" x14ac:dyDescent="0.2">
      <c r="A241" s="139"/>
      <c r="B241" s="181" t="s">
        <v>807</v>
      </c>
      <c r="C241" s="554" t="s">
        <v>287</v>
      </c>
      <c r="D241" s="181"/>
      <c r="E241" s="151" t="s">
        <v>287</v>
      </c>
      <c r="F241" s="152"/>
      <c r="G241" s="152" t="s">
        <v>214</v>
      </c>
      <c r="H241" s="142" t="s">
        <v>286</v>
      </c>
      <c r="I241" s="142"/>
      <c r="J241" s="538"/>
      <c r="K241" s="17"/>
      <c r="L241" s="17"/>
      <c r="M241" s="409"/>
    </row>
    <row r="242" spans="1:13" s="19" customFormat="1" ht="13.15" hidden="1" customHeight="1" outlineLevel="2" x14ac:dyDescent="0.2">
      <c r="A242" s="139"/>
      <c r="B242" s="181" t="s">
        <v>808</v>
      </c>
      <c r="C242" s="554">
        <v>45</v>
      </c>
      <c r="D242" s="181"/>
      <c r="E242" s="151">
        <v>45</v>
      </c>
      <c r="F242" s="152"/>
      <c r="G242" s="152" t="s">
        <v>193</v>
      </c>
      <c r="H242" s="142" t="s">
        <v>286</v>
      </c>
      <c r="I242" s="142"/>
      <c r="J242" s="538"/>
      <c r="K242" s="17"/>
      <c r="L242" s="17"/>
      <c r="M242" s="409"/>
    </row>
    <row r="243" spans="1:13" s="19" customFormat="1" ht="13.15" hidden="1" customHeight="1" outlineLevel="2" x14ac:dyDescent="0.2">
      <c r="A243" s="139"/>
      <c r="B243" s="181" t="s">
        <v>809</v>
      </c>
      <c r="C243" s="554">
        <v>60</v>
      </c>
      <c r="D243" s="181"/>
      <c r="E243" s="151">
        <v>60</v>
      </c>
      <c r="F243" s="152"/>
      <c r="G243" s="152" t="s">
        <v>193</v>
      </c>
      <c r="H243" s="142" t="s">
        <v>286</v>
      </c>
      <c r="I243" s="142"/>
      <c r="J243" s="538"/>
      <c r="K243" s="17"/>
      <c r="L243" s="17"/>
      <c r="M243" s="409"/>
    </row>
    <row r="244" spans="1:13" s="19" customFormat="1" ht="13.15" hidden="1" customHeight="1" outlineLevel="2" x14ac:dyDescent="0.2">
      <c r="A244" s="139"/>
      <c r="B244" s="181" t="s">
        <v>810</v>
      </c>
      <c r="C244" s="554" t="s">
        <v>288</v>
      </c>
      <c r="D244" s="181"/>
      <c r="E244" s="151" t="s">
        <v>288</v>
      </c>
      <c r="F244" s="152"/>
      <c r="G244" s="152" t="s">
        <v>214</v>
      </c>
      <c r="H244" s="142" t="s">
        <v>286</v>
      </c>
      <c r="I244" s="142"/>
      <c r="J244" s="538"/>
      <c r="K244" s="17"/>
      <c r="L244" s="17"/>
      <c r="M244" s="409"/>
    </row>
    <row r="245" spans="1:13" s="19" customFormat="1" ht="13.15" hidden="1" customHeight="1" outlineLevel="2" x14ac:dyDescent="0.2">
      <c r="A245" s="139"/>
      <c r="B245" s="181" t="s">
        <v>811</v>
      </c>
      <c r="C245" s="554">
        <v>0</v>
      </c>
      <c r="D245" s="181"/>
      <c r="E245" s="151">
        <v>0</v>
      </c>
      <c r="F245" s="152"/>
      <c r="G245" s="152" t="s">
        <v>289</v>
      </c>
      <c r="H245" s="142" t="s">
        <v>286</v>
      </c>
      <c r="I245" s="142"/>
      <c r="J245" s="538"/>
      <c r="K245" s="17"/>
      <c r="L245" s="17"/>
      <c r="M245" s="409"/>
    </row>
    <row r="246" spans="1:13" s="19" customFormat="1" ht="13.15" hidden="1" customHeight="1" outlineLevel="2" x14ac:dyDescent="0.2">
      <c r="A246" s="139"/>
      <c r="B246" s="181" t="s">
        <v>812</v>
      </c>
      <c r="C246" s="557" t="e">
        <f>#REF!</f>
        <v>#REF!</v>
      </c>
      <c r="D246" s="181"/>
      <c r="E246" s="238" t="e">
        <f>#REF!</f>
        <v>#REF!</v>
      </c>
      <c r="F246" s="152"/>
      <c r="G246" s="152" t="s">
        <v>247</v>
      </c>
      <c r="H246" s="142" t="s">
        <v>286</v>
      </c>
      <c r="I246" s="142"/>
      <c r="J246" s="538"/>
      <c r="K246" s="17"/>
      <c r="L246" s="17"/>
      <c r="M246" s="409"/>
    </row>
    <row r="247" spans="1:13" s="19" customFormat="1" ht="13.15" hidden="1" customHeight="1" outlineLevel="2" x14ac:dyDescent="0.2">
      <c r="A247" s="139"/>
      <c r="B247" s="181" t="s">
        <v>813</v>
      </c>
      <c r="C247" s="554" t="e">
        <v>#REF!</v>
      </c>
      <c r="D247" s="181"/>
      <c r="E247" s="151" t="e">
        <v>#REF!</v>
      </c>
      <c r="F247" s="152"/>
      <c r="G247" s="152" t="s">
        <v>290</v>
      </c>
      <c r="H247" s="142" t="s">
        <v>286</v>
      </c>
      <c r="I247" s="142"/>
      <c r="J247" s="538"/>
      <c r="K247" s="17"/>
      <c r="L247" s="17"/>
      <c r="M247" s="409"/>
    </row>
    <row r="248" spans="1:13" s="19" customFormat="1" ht="13.15" hidden="1" customHeight="1" outlineLevel="2" x14ac:dyDescent="0.2">
      <c r="A248" s="139"/>
      <c r="B248" s="181" t="s">
        <v>814</v>
      </c>
      <c r="C248" s="554" t="e">
        <v>#REF!</v>
      </c>
      <c r="D248" s="181"/>
      <c r="E248" s="151" t="e">
        <v>#REF!</v>
      </c>
      <c r="F248" s="152"/>
      <c r="G248" s="152" t="s">
        <v>290</v>
      </c>
      <c r="H248" s="142" t="s">
        <v>286</v>
      </c>
      <c r="I248" s="142"/>
      <c r="J248" s="538"/>
      <c r="K248" s="17"/>
      <c r="L248" s="17"/>
      <c r="M248" s="409"/>
    </row>
    <row r="249" spans="1:13" s="19" customFormat="1" ht="13.15" hidden="1" customHeight="1" outlineLevel="2" x14ac:dyDescent="0.2">
      <c r="A249" s="139"/>
      <c r="B249" s="181" t="s">
        <v>815</v>
      </c>
      <c r="C249" s="554" t="e">
        <v>#REF!</v>
      </c>
      <c r="D249" s="181"/>
      <c r="E249" s="151" t="e">
        <v>#REF!</v>
      </c>
      <c r="F249" s="152"/>
      <c r="G249" s="152" t="s">
        <v>291</v>
      </c>
      <c r="H249" s="142" t="s">
        <v>286</v>
      </c>
      <c r="I249" s="142"/>
      <c r="J249" s="538"/>
      <c r="K249" s="17"/>
      <c r="L249" s="17"/>
      <c r="M249" s="409"/>
    </row>
    <row r="250" spans="1:13" s="19" customFormat="1" ht="13.15" hidden="1" customHeight="1" outlineLevel="2" x14ac:dyDescent="0.2">
      <c r="A250" s="139"/>
      <c r="B250" s="181" t="s">
        <v>816</v>
      </c>
      <c r="C250" s="554" t="s">
        <v>292</v>
      </c>
      <c r="D250" s="181"/>
      <c r="E250" s="151" t="s">
        <v>292</v>
      </c>
      <c r="F250" s="152"/>
      <c r="G250" s="152"/>
      <c r="H250" s="142" t="s">
        <v>286</v>
      </c>
      <c r="I250" s="142"/>
      <c r="J250" s="538"/>
      <c r="K250" s="17"/>
      <c r="L250" s="17"/>
      <c r="M250" s="409"/>
    </row>
    <row r="251" spans="1:13" s="19" customFormat="1" ht="13.15" hidden="1" customHeight="1" outlineLevel="2" x14ac:dyDescent="0.2">
      <c r="A251" s="139"/>
      <c r="B251" s="181" t="s">
        <v>817</v>
      </c>
      <c r="C251" s="558" t="e">
        <f>#REF!</f>
        <v>#REF!</v>
      </c>
      <c r="D251" s="181"/>
      <c r="E251" s="239" t="e">
        <f>#REF!</f>
        <v>#REF!</v>
      </c>
      <c r="F251" s="152"/>
      <c r="G251" s="152" t="s">
        <v>247</v>
      </c>
      <c r="H251" s="142" t="s">
        <v>286</v>
      </c>
      <c r="I251" s="142"/>
      <c r="J251" s="538"/>
      <c r="K251" s="17"/>
      <c r="L251" s="17"/>
      <c r="M251" s="409"/>
    </row>
    <row r="252" spans="1:13" s="19" customFormat="1" ht="13.15" hidden="1" customHeight="1" outlineLevel="2" x14ac:dyDescent="0.2">
      <c r="A252" s="139"/>
      <c r="B252" s="181" t="s">
        <v>818</v>
      </c>
      <c r="C252" s="556" t="e">
        <f>#REF!</f>
        <v>#REF!</v>
      </c>
      <c r="D252" s="181"/>
      <c r="E252" s="239" t="e">
        <f>#REF!</f>
        <v>#REF!</v>
      </c>
      <c r="F252" s="152"/>
      <c r="G252" s="152" t="s">
        <v>247</v>
      </c>
      <c r="H252" s="142" t="s">
        <v>286</v>
      </c>
      <c r="I252" s="142"/>
      <c r="J252" s="538"/>
      <c r="K252" s="17"/>
      <c r="L252" s="17"/>
      <c r="M252" s="409"/>
    </row>
    <row r="253" spans="1:13" s="19" customFormat="1" ht="13.15" hidden="1" customHeight="1" outlineLevel="2" x14ac:dyDescent="0.2">
      <c r="A253" s="139"/>
      <c r="B253" s="181" t="s">
        <v>819</v>
      </c>
      <c r="C253" s="556" t="e">
        <f>#REF!</f>
        <v>#REF!</v>
      </c>
      <c r="D253" s="181"/>
      <c r="E253" s="239" t="e">
        <f>#REF!</f>
        <v>#REF!</v>
      </c>
      <c r="F253" s="152"/>
      <c r="G253" s="152" t="s">
        <v>247</v>
      </c>
      <c r="H253" s="142" t="s">
        <v>286</v>
      </c>
      <c r="I253" s="142"/>
      <c r="J253" s="538"/>
      <c r="K253" s="17"/>
      <c r="L253" s="17"/>
      <c r="M253" s="409"/>
    </row>
    <row r="254" spans="1:13" s="19" customFormat="1" ht="13.15" hidden="1" customHeight="1" outlineLevel="2" x14ac:dyDescent="0.2">
      <c r="A254" s="139"/>
      <c r="B254" s="181" t="s">
        <v>820</v>
      </c>
      <c r="C254" s="554" t="e">
        <f>#REF!</f>
        <v>#REF!</v>
      </c>
      <c r="D254" s="181"/>
      <c r="E254" s="151" t="e">
        <f>#REF!</f>
        <v>#REF!</v>
      </c>
      <c r="F254" s="152"/>
      <c r="G254" s="152" t="s">
        <v>293</v>
      </c>
      <c r="H254" s="142" t="s">
        <v>286</v>
      </c>
      <c r="I254" s="142"/>
      <c r="J254" s="538"/>
      <c r="K254" s="17"/>
      <c r="L254" s="17"/>
      <c r="M254" s="409"/>
    </row>
    <row r="255" spans="1:13" s="19" customFormat="1" ht="13.15" hidden="1" customHeight="1" outlineLevel="2" x14ac:dyDescent="0.2">
      <c r="A255" s="139"/>
      <c r="B255" s="181" t="s">
        <v>821</v>
      </c>
      <c r="C255" s="554" t="s">
        <v>294</v>
      </c>
      <c r="D255" s="181"/>
      <c r="E255" s="151" t="s">
        <v>294</v>
      </c>
      <c r="F255" s="152"/>
      <c r="G255" s="152" t="s">
        <v>12</v>
      </c>
      <c r="H255" s="142" t="s">
        <v>286</v>
      </c>
      <c r="I255" s="142"/>
      <c r="J255" s="538"/>
      <c r="K255" s="17"/>
      <c r="L255" s="17"/>
      <c r="M255" s="409"/>
    </row>
    <row r="256" spans="1:13" s="19" customFormat="1" ht="13.15" hidden="1" customHeight="1" outlineLevel="2" x14ac:dyDescent="0.2">
      <c r="A256" s="139"/>
      <c r="B256" s="181" t="s">
        <v>822</v>
      </c>
      <c r="C256" s="554" t="s">
        <v>295</v>
      </c>
      <c r="D256" s="181"/>
      <c r="E256" s="151" t="s">
        <v>295</v>
      </c>
      <c r="F256" s="152"/>
      <c r="G256" s="152" t="s">
        <v>12</v>
      </c>
      <c r="H256" s="142" t="s">
        <v>286</v>
      </c>
      <c r="I256" s="142"/>
      <c r="J256" s="538"/>
      <c r="K256" s="17"/>
      <c r="L256" s="17"/>
      <c r="M256" s="409"/>
    </row>
    <row r="257" spans="1:13" s="19" customFormat="1" ht="13.15" hidden="1" customHeight="1" outlineLevel="2" x14ac:dyDescent="0.2">
      <c r="A257" s="139"/>
      <c r="B257" s="181" t="s">
        <v>823</v>
      </c>
      <c r="C257" s="554">
        <v>205</v>
      </c>
      <c r="D257" s="181"/>
      <c r="E257" s="151">
        <v>205</v>
      </c>
      <c r="F257" s="152"/>
      <c r="G257" s="152" t="s">
        <v>293</v>
      </c>
      <c r="H257" s="142" t="s">
        <v>286</v>
      </c>
      <c r="I257" s="142"/>
      <c r="J257" s="538"/>
      <c r="K257" s="17"/>
      <c r="L257" s="17"/>
      <c r="M257" s="409"/>
    </row>
    <row r="258" spans="1:13" s="19" customFormat="1" ht="13.15" hidden="1" customHeight="1" outlineLevel="2" x14ac:dyDescent="0.2">
      <c r="A258" s="139"/>
      <c r="B258" s="181" t="s">
        <v>824</v>
      </c>
      <c r="C258" s="554" t="s">
        <v>12</v>
      </c>
      <c r="D258" s="181"/>
      <c r="E258" s="151" t="s">
        <v>12</v>
      </c>
      <c r="F258" s="152"/>
      <c r="G258" s="152" t="s">
        <v>12</v>
      </c>
      <c r="H258" s="142" t="s">
        <v>286</v>
      </c>
      <c r="I258" s="142"/>
      <c r="J258" s="538"/>
      <c r="K258" s="17"/>
      <c r="L258" s="17"/>
      <c r="M258" s="409"/>
    </row>
    <row r="259" spans="1:13" s="19" customFormat="1" ht="7.5" hidden="1" customHeight="1" outlineLevel="2" thickBot="1" x14ac:dyDescent="0.25">
      <c r="A259" s="139"/>
      <c r="B259" s="240"/>
      <c r="C259" s="240"/>
      <c r="D259" s="240"/>
      <c r="E259" s="240"/>
      <c r="F259" s="240"/>
      <c r="G259" s="240"/>
      <c r="H259" s="142" t="s">
        <v>286</v>
      </c>
      <c r="I259" s="142"/>
      <c r="J259" s="538"/>
      <c r="K259" s="17"/>
      <c r="L259" s="17"/>
      <c r="M259" s="409"/>
    </row>
    <row r="260" spans="1:13" ht="32.25" hidden="1" customHeight="1" outlineLevel="2" thickTop="1" x14ac:dyDescent="0.2">
      <c r="A260" s="139"/>
      <c r="B260" s="172"/>
      <c r="C260" s="15"/>
      <c r="D260" s="15"/>
      <c r="E260" s="15"/>
      <c r="F260" s="15"/>
      <c r="G260" s="15"/>
      <c r="H260" s="241"/>
      <c r="I260" s="241"/>
      <c r="J260" s="17"/>
      <c r="K260" s="17"/>
      <c r="L260" s="17"/>
      <c r="M260" s="409"/>
    </row>
    <row r="261" spans="1:13" s="67" customFormat="1" ht="15" hidden="1" customHeight="1" outlineLevel="2" x14ac:dyDescent="0.3">
      <c r="A261" s="242"/>
      <c r="B261" s="118"/>
      <c r="C261" s="118"/>
      <c r="D261" s="118"/>
      <c r="E261" s="118"/>
      <c r="F261" s="118"/>
      <c r="G261" s="118"/>
      <c r="H261" s="243"/>
      <c r="I261" s="243"/>
      <c r="J261" s="120"/>
      <c r="K261" s="118"/>
      <c r="L261" s="118"/>
      <c r="M261" s="426"/>
    </row>
    <row r="262" spans="1:13" s="67" customFormat="1" ht="4.5" hidden="1" customHeight="1" outlineLevel="2" x14ac:dyDescent="0.3">
      <c r="A262" s="242"/>
      <c r="B262" s="118"/>
      <c r="C262" s="118"/>
      <c r="D262" s="118"/>
      <c r="E262" s="118"/>
      <c r="F262" s="118"/>
      <c r="G262" s="118"/>
      <c r="H262" s="243"/>
      <c r="I262" s="243"/>
      <c r="J262" s="120"/>
      <c r="K262" s="118"/>
      <c r="L262" s="118"/>
      <c r="M262" s="426"/>
    </row>
    <row r="263" spans="1:13" s="67" customFormat="1" ht="12" hidden="1" customHeight="1" outlineLevel="2" x14ac:dyDescent="0.3">
      <c r="A263" s="242"/>
      <c r="B263" s="118"/>
      <c r="C263" s="559" t="s">
        <v>296</v>
      </c>
      <c r="D263" s="118"/>
      <c r="E263" s="118"/>
      <c r="F263" s="118"/>
      <c r="G263" s="118"/>
      <c r="H263" s="243"/>
      <c r="I263" s="243"/>
      <c r="J263" s="120"/>
      <c r="K263" s="118"/>
      <c r="L263" s="118"/>
      <c r="M263" s="426"/>
    </row>
    <row r="264" spans="1:13" s="67" customFormat="1" ht="12" hidden="1" customHeight="1" outlineLevel="2" x14ac:dyDescent="0.3">
      <c r="A264" s="242"/>
      <c r="B264" s="118"/>
      <c r="C264" s="244" t="s">
        <v>209</v>
      </c>
      <c r="D264" s="123">
        <v>1</v>
      </c>
      <c r="E264" s="118"/>
      <c r="F264" s="118"/>
      <c r="G264" s="118"/>
      <c r="H264" s="243"/>
      <c r="I264" s="243"/>
      <c r="J264" s="120"/>
      <c r="K264" s="118"/>
      <c r="L264" s="118"/>
      <c r="M264" s="426"/>
    </row>
    <row r="265" spans="1:13" s="67" customFormat="1" ht="12" hidden="1" customHeight="1" outlineLevel="2" x14ac:dyDescent="0.3">
      <c r="A265" s="242"/>
      <c r="B265" s="118"/>
      <c r="C265" s="244" t="s">
        <v>468</v>
      </c>
      <c r="D265" s="123">
        <f>D264+1</f>
        <v>2</v>
      </c>
      <c r="E265" s="118"/>
      <c r="F265" s="118"/>
      <c r="G265" s="118"/>
      <c r="H265" s="243"/>
      <c r="I265" s="243"/>
      <c r="J265" s="120"/>
      <c r="K265" s="118"/>
      <c r="L265" s="118"/>
      <c r="M265" s="426"/>
    </row>
    <row r="266" spans="1:13" s="67" customFormat="1" ht="12" hidden="1" customHeight="1" outlineLevel="2" x14ac:dyDescent="0.3">
      <c r="A266" s="242"/>
      <c r="B266" s="118"/>
      <c r="C266" s="244" t="s">
        <v>469</v>
      </c>
      <c r="D266" s="123">
        <f>D265+1</f>
        <v>3</v>
      </c>
      <c r="E266" s="118"/>
      <c r="F266" s="118"/>
      <c r="G266" s="118"/>
      <c r="H266" s="243"/>
      <c r="I266" s="243"/>
      <c r="J266" s="120"/>
      <c r="K266" s="118"/>
      <c r="L266" s="118"/>
      <c r="M266" s="426"/>
    </row>
    <row r="267" spans="1:13" s="67" customFormat="1" ht="12" hidden="1" customHeight="1" outlineLevel="2" x14ac:dyDescent="0.3">
      <c r="A267" s="242"/>
      <c r="B267" s="118"/>
      <c r="C267" s="244" t="s">
        <v>12</v>
      </c>
      <c r="D267" s="123">
        <f>D266+1</f>
        <v>4</v>
      </c>
      <c r="E267" s="118"/>
      <c r="F267" s="118"/>
      <c r="G267" s="118"/>
      <c r="H267" s="243"/>
      <c r="I267" s="243"/>
      <c r="J267" s="120"/>
      <c r="K267" s="118"/>
      <c r="L267" s="118"/>
      <c r="M267" s="426"/>
    </row>
    <row r="268" spans="1:13" s="67" customFormat="1" ht="12" hidden="1" customHeight="1" outlineLevel="2" x14ac:dyDescent="0.3">
      <c r="A268" s="242"/>
      <c r="B268" s="118"/>
      <c r="C268" s="244" t="s">
        <v>12</v>
      </c>
      <c r="D268" s="123">
        <f>D267+1</f>
        <v>5</v>
      </c>
      <c r="E268" s="118"/>
      <c r="F268" s="118"/>
      <c r="G268" s="118"/>
      <c r="H268" s="243"/>
      <c r="I268" s="243"/>
      <c r="J268" s="120"/>
      <c r="K268" s="118"/>
      <c r="L268" s="118"/>
      <c r="M268" s="426"/>
    </row>
    <row r="269" spans="1:13" s="67" customFormat="1" ht="12" hidden="1" customHeight="1" outlineLevel="2" x14ac:dyDescent="0.3">
      <c r="A269" s="242"/>
      <c r="B269" s="118"/>
      <c r="C269" s="118"/>
      <c r="D269" s="118"/>
      <c r="E269" s="118"/>
      <c r="F269" s="118"/>
      <c r="G269" s="118"/>
      <c r="H269" s="243"/>
      <c r="I269" s="243"/>
      <c r="J269" s="120"/>
      <c r="K269" s="118"/>
      <c r="L269" s="118"/>
      <c r="M269" s="426"/>
    </row>
    <row r="270" spans="1:13" ht="18.75" hidden="1" outlineLevel="2" x14ac:dyDescent="0.3">
      <c r="A270" s="245"/>
      <c r="B270" s="246"/>
      <c r="C270" s="247" t="s">
        <v>297</v>
      </c>
      <c r="D270" s="123"/>
      <c r="E270" s="123"/>
      <c r="F270" s="248"/>
      <c r="G270" s="248"/>
      <c r="H270" s="249"/>
      <c r="I270" s="249"/>
      <c r="J270" s="120"/>
      <c r="K270" s="119"/>
      <c r="M270" s="411"/>
    </row>
    <row r="271" spans="1:13" ht="12" hidden="1" customHeight="1" outlineLevel="2" x14ac:dyDescent="0.3">
      <c r="A271" s="245"/>
      <c r="B271" s="246"/>
      <c r="C271" s="250" t="s">
        <v>298</v>
      </c>
      <c r="D271" s="123">
        <v>1</v>
      </c>
      <c r="E271" s="123"/>
      <c r="F271" s="248"/>
      <c r="G271" s="248"/>
      <c r="H271" s="249"/>
      <c r="I271" s="249"/>
      <c r="J271" s="120"/>
      <c r="K271" s="119"/>
      <c r="M271" s="411"/>
    </row>
    <row r="272" spans="1:13" ht="12" hidden="1" customHeight="1" outlineLevel="2" x14ac:dyDescent="0.3">
      <c r="A272" s="245"/>
      <c r="B272" s="246"/>
      <c r="C272" s="250" t="s">
        <v>470</v>
      </c>
      <c r="D272" s="123">
        <f>D271+1</f>
        <v>2</v>
      </c>
      <c r="E272" s="123"/>
      <c r="F272" s="248"/>
      <c r="G272" s="248"/>
      <c r="H272" s="249"/>
      <c r="I272" s="249"/>
      <c r="J272" s="120"/>
      <c r="K272" s="119"/>
      <c r="M272" s="411"/>
    </row>
    <row r="273" spans="1:13" ht="12" hidden="1" customHeight="1" outlineLevel="2" x14ac:dyDescent="0.3">
      <c r="A273" s="245"/>
      <c r="B273" s="246"/>
      <c r="C273" s="250" t="s">
        <v>471</v>
      </c>
      <c r="D273" s="123">
        <f t="shared" ref="D273:D300" si="2">D272+1</f>
        <v>3</v>
      </c>
      <c r="E273" s="123"/>
      <c r="F273" s="248"/>
      <c r="G273" s="248"/>
      <c r="H273" s="249"/>
      <c r="I273" s="249"/>
      <c r="J273" s="120"/>
      <c r="K273" s="119"/>
      <c r="M273" s="411"/>
    </row>
    <row r="274" spans="1:13" ht="12" hidden="1" customHeight="1" outlineLevel="2" x14ac:dyDescent="0.3">
      <c r="A274" s="245"/>
      <c r="B274" s="246"/>
      <c r="C274" s="250" t="s">
        <v>472</v>
      </c>
      <c r="D274" s="123">
        <f t="shared" si="2"/>
        <v>4</v>
      </c>
      <c r="E274" s="123"/>
      <c r="F274" s="248"/>
      <c r="G274" s="248"/>
      <c r="H274" s="249"/>
      <c r="I274" s="249"/>
      <c r="J274" s="120"/>
      <c r="K274" s="119"/>
      <c r="M274" s="411"/>
    </row>
    <row r="275" spans="1:13" ht="12" hidden="1" customHeight="1" outlineLevel="2" x14ac:dyDescent="0.3">
      <c r="A275" s="245"/>
      <c r="B275" s="246"/>
      <c r="C275" s="250" t="s">
        <v>12</v>
      </c>
      <c r="D275" s="123">
        <f t="shared" si="2"/>
        <v>5</v>
      </c>
      <c r="E275" s="123"/>
      <c r="F275" s="248"/>
      <c r="G275" s="248"/>
      <c r="H275" s="249"/>
      <c r="I275" s="249"/>
      <c r="J275" s="120"/>
      <c r="K275" s="119"/>
      <c r="M275" s="411"/>
    </row>
    <row r="276" spans="1:13" ht="12" hidden="1" customHeight="1" outlineLevel="2" x14ac:dyDescent="0.3">
      <c r="A276" s="245"/>
      <c r="B276" s="246"/>
      <c r="C276" s="250" t="s">
        <v>299</v>
      </c>
      <c r="D276" s="123">
        <f t="shared" si="2"/>
        <v>6</v>
      </c>
      <c r="E276" s="123"/>
      <c r="F276" s="248"/>
      <c r="G276" s="248"/>
      <c r="H276" s="249"/>
      <c r="I276" s="249"/>
      <c r="J276" s="120"/>
      <c r="K276" s="119"/>
      <c r="M276" s="411"/>
    </row>
    <row r="277" spans="1:13" ht="12" hidden="1" customHeight="1" outlineLevel="2" x14ac:dyDescent="0.3">
      <c r="A277" s="245"/>
      <c r="B277" s="246"/>
      <c r="C277" s="250" t="s">
        <v>228</v>
      </c>
      <c r="D277" s="123">
        <f t="shared" si="2"/>
        <v>7</v>
      </c>
      <c r="E277" s="123"/>
      <c r="F277" s="248"/>
      <c r="G277" s="248"/>
      <c r="H277" s="249"/>
      <c r="I277" s="249"/>
      <c r="J277" s="120"/>
      <c r="K277" s="119"/>
      <c r="M277" s="411"/>
    </row>
    <row r="278" spans="1:13" ht="12" hidden="1" customHeight="1" outlineLevel="2" x14ac:dyDescent="0.3">
      <c r="A278" s="245"/>
      <c r="B278" s="246"/>
      <c r="C278" s="250" t="s">
        <v>473</v>
      </c>
      <c r="D278" s="123">
        <f t="shared" si="2"/>
        <v>8</v>
      </c>
      <c r="E278" s="123"/>
      <c r="F278" s="248"/>
      <c r="G278" s="248"/>
      <c r="H278" s="249"/>
      <c r="I278" s="249"/>
      <c r="J278" s="120"/>
      <c r="K278" s="119"/>
      <c r="M278" s="411"/>
    </row>
    <row r="279" spans="1:13" ht="12" hidden="1" customHeight="1" outlineLevel="2" x14ac:dyDescent="0.3">
      <c r="A279" s="245"/>
      <c r="B279" s="246"/>
      <c r="C279" s="250" t="s">
        <v>474</v>
      </c>
      <c r="D279" s="123">
        <f t="shared" si="2"/>
        <v>9</v>
      </c>
      <c r="E279" s="123"/>
      <c r="F279" s="248"/>
      <c r="G279" s="248"/>
      <c r="H279" s="249"/>
      <c r="I279" s="249"/>
      <c r="J279" s="120"/>
      <c r="K279" s="119"/>
      <c r="M279" s="411"/>
    </row>
    <row r="280" spans="1:13" ht="12" hidden="1" customHeight="1" outlineLevel="2" x14ac:dyDescent="0.3">
      <c r="A280" s="245"/>
      <c r="B280" s="246"/>
      <c r="C280" s="250" t="s">
        <v>475</v>
      </c>
      <c r="D280" s="123">
        <f t="shared" si="2"/>
        <v>10</v>
      </c>
      <c r="E280" s="123"/>
      <c r="F280" s="248"/>
      <c r="G280" s="248"/>
      <c r="H280" s="249"/>
      <c r="I280" s="249"/>
      <c r="J280" s="120"/>
      <c r="K280" s="119"/>
      <c r="M280" s="411"/>
    </row>
    <row r="281" spans="1:13" ht="12" hidden="1" customHeight="1" outlineLevel="2" x14ac:dyDescent="0.3">
      <c r="A281" s="245"/>
      <c r="B281" s="246"/>
      <c r="C281" s="250" t="s">
        <v>476</v>
      </c>
      <c r="D281" s="123">
        <f t="shared" si="2"/>
        <v>11</v>
      </c>
      <c r="E281" s="123"/>
      <c r="F281" s="248"/>
      <c r="G281" s="248"/>
      <c r="H281" s="249"/>
      <c r="I281" s="249"/>
      <c r="J281" s="120"/>
      <c r="K281" s="119"/>
      <c r="M281" s="411"/>
    </row>
    <row r="282" spans="1:13" ht="12" hidden="1" customHeight="1" outlineLevel="2" x14ac:dyDescent="0.3">
      <c r="A282" s="245"/>
      <c r="B282" s="246"/>
      <c r="C282" s="250" t="s">
        <v>477</v>
      </c>
      <c r="D282" s="123">
        <f t="shared" si="2"/>
        <v>12</v>
      </c>
      <c r="E282" s="123"/>
      <c r="F282" s="248"/>
      <c r="G282" s="248"/>
      <c r="H282" s="249"/>
      <c r="I282" s="249"/>
      <c r="J282" s="120"/>
      <c r="K282" s="119"/>
      <c r="M282" s="411"/>
    </row>
    <row r="283" spans="1:13" ht="12" hidden="1" customHeight="1" outlineLevel="2" x14ac:dyDescent="0.3">
      <c r="A283" s="245"/>
      <c r="B283" s="246"/>
      <c r="C283" s="250" t="s">
        <v>478</v>
      </c>
      <c r="D283" s="123">
        <f t="shared" si="2"/>
        <v>13</v>
      </c>
      <c r="E283" s="123"/>
      <c r="F283" s="248"/>
      <c r="G283" s="248"/>
      <c r="H283" s="249"/>
      <c r="I283" s="249"/>
      <c r="J283" s="120"/>
      <c r="K283" s="119"/>
      <c r="M283" s="411"/>
    </row>
    <row r="284" spans="1:13" ht="12" hidden="1" customHeight="1" outlineLevel="2" x14ac:dyDescent="0.3">
      <c r="A284" s="245"/>
      <c r="B284" s="246"/>
      <c r="C284" s="250" t="s">
        <v>479</v>
      </c>
      <c r="D284" s="123">
        <f t="shared" si="2"/>
        <v>14</v>
      </c>
      <c r="E284" s="123"/>
      <c r="F284" s="248"/>
      <c r="G284" s="248"/>
      <c r="H284" s="249"/>
      <c r="I284" s="249"/>
      <c r="J284" s="120"/>
      <c r="K284" s="119"/>
      <c r="M284" s="411"/>
    </row>
    <row r="285" spans="1:13" ht="12" hidden="1" customHeight="1" outlineLevel="2" x14ac:dyDescent="0.3">
      <c r="A285" s="245"/>
      <c r="B285" s="246"/>
      <c r="C285" s="250" t="s">
        <v>12</v>
      </c>
      <c r="D285" s="123">
        <f t="shared" si="2"/>
        <v>15</v>
      </c>
      <c r="E285" s="123"/>
      <c r="F285" s="248"/>
      <c r="G285" s="248"/>
      <c r="H285" s="249"/>
      <c r="I285" s="249"/>
      <c r="J285" s="120"/>
      <c r="K285" s="119"/>
      <c r="M285" s="411"/>
    </row>
    <row r="286" spans="1:13" ht="12" hidden="1" customHeight="1" outlineLevel="2" x14ac:dyDescent="0.3">
      <c r="A286" s="245"/>
      <c r="B286" s="246"/>
      <c r="C286" s="250" t="s">
        <v>12</v>
      </c>
      <c r="D286" s="123">
        <f t="shared" si="2"/>
        <v>16</v>
      </c>
      <c r="E286" s="123"/>
      <c r="F286" s="248"/>
      <c r="G286" s="248"/>
      <c r="H286" s="249"/>
      <c r="I286" s="249"/>
      <c r="J286" s="120"/>
      <c r="K286" s="119"/>
      <c r="M286" s="411"/>
    </row>
    <row r="287" spans="1:13" ht="12" hidden="1" customHeight="1" outlineLevel="2" x14ac:dyDescent="0.3">
      <c r="A287" s="245"/>
      <c r="B287" s="246"/>
      <c r="C287" s="250" t="s">
        <v>12</v>
      </c>
      <c r="D287" s="123">
        <f t="shared" si="2"/>
        <v>17</v>
      </c>
      <c r="E287" s="123"/>
      <c r="F287" s="248"/>
      <c r="G287" s="248"/>
      <c r="H287" s="249"/>
      <c r="I287" s="249"/>
      <c r="J287" s="120"/>
      <c r="K287" s="119"/>
      <c r="M287" s="411"/>
    </row>
    <row r="288" spans="1:13" ht="12" hidden="1" customHeight="1" outlineLevel="2" x14ac:dyDescent="0.3">
      <c r="A288" s="245"/>
      <c r="B288" s="246"/>
      <c r="C288" s="250" t="s">
        <v>12</v>
      </c>
      <c r="D288" s="123">
        <f t="shared" si="2"/>
        <v>18</v>
      </c>
      <c r="E288" s="123"/>
      <c r="F288" s="248"/>
      <c r="G288" s="248"/>
      <c r="H288" s="249"/>
      <c r="I288" s="249"/>
      <c r="J288" s="120"/>
      <c r="K288" s="119"/>
      <c r="M288" s="411"/>
    </row>
    <row r="289" spans="1:13" ht="12" hidden="1" customHeight="1" outlineLevel="2" x14ac:dyDescent="0.3">
      <c r="A289" s="245"/>
      <c r="B289" s="246"/>
      <c r="C289" s="250" t="s">
        <v>12</v>
      </c>
      <c r="D289" s="123">
        <f t="shared" si="2"/>
        <v>19</v>
      </c>
      <c r="E289" s="123"/>
      <c r="F289" s="248"/>
      <c r="G289" s="248"/>
      <c r="H289" s="249"/>
      <c r="I289" s="249"/>
      <c r="J289" s="120"/>
      <c r="K289" s="119"/>
      <c r="M289" s="411"/>
    </row>
    <row r="290" spans="1:13" ht="12" hidden="1" customHeight="1" outlineLevel="2" x14ac:dyDescent="0.3">
      <c r="A290" s="245"/>
      <c r="B290" s="246"/>
      <c r="C290" s="250" t="s">
        <v>12</v>
      </c>
      <c r="D290" s="123">
        <f t="shared" si="2"/>
        <v>20</v>
      </c>
      <c r="E290" s="123"/>
      <c r="F290" s="248"/>
      <c r="G290" s="248"/>
      <c r="H290" s="249"/>
      <c r="I290" s="249"/>
      <c r="J290" s="120"/>
      <c r="K290" s="119"/>
      <c r="M290" s="411"/>
    </row>
    <row r="291" spans="1:13" ht="12" hidden="1" customHeight="1" outlineLevel="2" x14ac:dyDescent="0.3">
      <c r="A291" s="245"/>
      <c r="B291" s="246"/>
      <c r="C291" s="250" t="s">
        <v>12</v>
      </c>
      <c r="D291" s="123">
        <f t="shared" si="2"/>
        <v>21</v>
      </c>
      <c r="E291" s="123"/>
      <c r="F291" s="248"/>
      <c r="G291" s="248"/>
      <c r="H291" s="249"/>
      <c r="I291" s="249"/>
      <c r="J291" s="120"/>
      <c r="K291" s="119"/>
      <c r="M291" s="411"/>
    </row>
    <row r="292" spans="1:13" ht="12" hidden="1" customHeight="1" outlineLevel="2" x14ac:dyDescent="0.3">
      <c r="A292" s="245"/>
      <c r="B292" s="246"/>
      <c r="C292" s="250" t="s">
        <v>12</v>
      </c>
      <c r="D292" s="123">
        <f t="shared" si="2"/>
        <v>22</v>
      </c>
      <c r="E292" s="123"/>
      <c r="F292" s="248"/>
      <c r="G292" s="248"/>
      <c r="H292" s="249"/>
      <c r="I292" s="249"/>
      <c r="J292" s="120"/>
      <c r="K292" s="119"/>
      <c r="M292" s="411"/>
    </row>
    <row r="293" spans="1:13" ht="12" hidden="1" customHeight="1" outlineLevel="2" x14ac:dyDescent="0.3">
      <c r="A293" s="245"/>
      <c r="B293" s="246"/>
      <c r="C293" s="250" t="s">
        <v>12</v>
      </c>
      <c r="D293" s="123">
        <f t="shared" si="2"/>
        <v>23</v>
      </c>
      <c r="E293" s="123"/>
      <c r="F293" s="248"/>
      <c r="G293" s="248"/>
      <c r="H293" s="249"/>
      <c r="I293" s="249"/>
      <c r="J293" s="120"/>
      <c r="K293" s="119"/>
      <c r="M293" s="411"/>
    </row>
    <row r="294" spans="1:13" ht="12" hidden="1" customHeight="1" outlineLevel="2" x14ac:dyDescent="0.3">
      <c r="A294" s="245"/>
      <c r="B294" s="246"/>
      <c r="C294" s="250" t="s">
        <v>12</v>
      </c>
      <c r="D294" s="123">
        <f t="shared" si="2"/>
        <v>24</v>
      </c>
      <c r="E294" s="123"/>
      <c r="F294" s="248"/>
      <c r="G294" s="248"/>
      <c r="H294" s="249"/>
      <c r="I294" s="249"/>
      <c r="J294" s="120"/>
      <c r="K294" s="119"/>
      <c r="M294" s="411"/>
    </row>
    <row r="295" spans="1:13" ht="12" hidden="1" customHeight="1" outlineLevel="2" x14ac:dyDescent="0.3">
      <c r="A295" s="245"/>
      <c r="B295" s="246"/>
      <c r="C295" s="250" t="s">
        <v>12</v>
      </c>
      <c r="D295" s="123">
        <f t="shared" si="2"/>
        <v>25</v>
      </c>
      <c r="E295" s="123"/>
      <c r="F295" s="248"/>
      <c r="G295" s="248"/>
      <c r="H295" s="249"/>
      <c r="I295" s="249"/>
      <c r="J295" s="120"/>
      <c r="K295" s="119"/>
      <c r="M295" s="411"/>
    </row>
    <row r="296" spans="1:13" ht="12" hidden="1" customHeight="1" outlineLevel="2" x14ac:dyDescent="0.3">
      <c r="A296" s="245"/>
      <c r="B296" s="246"/>
      <c r="C296" s="250" t="s">
        <v>12</v>
      </c>
      <c r="D296" s="123">
        <f t="shared" si="2"/>
        <v>26</v>
      </c>
      <c r="E296" s="123"/>
      <c r="F296" s="248"/>
      <c r="G296" s="248"/>
      <c r="H296" s="249"/>
      <c r="I296" s="249"/>
      <c r="J296" s="120"/>
      <c r="K296" s="119"/>
      <c r="M296" s="411"/>
    </row>
    <row r="297" spans="1:13" ht="12" hidden="1" customHeight="1" outlineLevel="2" x14ac:dyDescent="0.3">
      <c r="A297" s="245"/>
      <c r="B297" s="246"/>
      <c r="C297" s="250" t="s">
        <v>12</v>
      </c>
      <c r="D297" s="123">
        <f t="shared" si="2"/>
        <v>27</v>
      </c>
      <c r="E297" s="123"/>
      <c r="F297" s="248"/>
      <c r="G297" s="248"/>
      <c r="H297" s="249"/>
      <c r="I297" s="249"/>
      <c r="J297" s="120"/>
      <c r="K297" s="119"/>
      <c r="M297" s="411"/>
    </row>
    <row r="298" spans="1:13" ht="12" hidden="1" customHeight="1" outlineLevel="2" x14ac:dyDescent="0.3">
      <c r="A298" s="245"/>
      <c r="B298" s="246"/>
      <c r="C298" s="250" t="s">
        <v>12</v>
      </c>
      <c r="D298" s="123">
        <f t="shared" si="2"/>
        <v>28</v>
      </c>
      <c r="E298" s="123"/>
      <c r="F298" s="248"/>
      <c r="G298" s="248"/>
      <c r="H298" s="249"/>
      <c r="I298" s="249"/>
      <c r="J298" s="120"/>
      <c r="K298" s="119"/>
      <c r="M298" s="411"/>
    </row>
    <row r="299" spans="1:13" ht="12" hidden="1" customHeight="1" outlineLevel="2" x14ac:dyDescent="0.3">
      <c r="A299" s="245"/>
      <c r="B299" s="246"/>
      <c r="C299" s="250" t="s">
        <v>12</v>
      </c>
      <c r="D299" s="123">
        <f t="shared" si="2"/>
        <v>29</v>
      </c>
      <c r="E299" s="123"/>
      <c r="F299" s="248"/>
      <c r="G299" s="248"/>
      <c r="H299" s="249"/>
      <c r="I299" s="249"/>
      <c r="J299" s="120"/>
      <c r="K299" s="119"/>
      <c r="M299" s="411"/>
    </row>
    <row r="300" spans="1:13" ht="12" hidden="1" customHeight="1" outlineLevel="2" x14ac:dyDescent="0.3">
      <c r="A300" s="245"/>
      <c r="B300" s="246"/>
      <c r="C300" s="250" t="s">
        <v>12</v>
      </c>
      <c r="D300" s="123">
        <f t="shared" si="2"/>
        <v>30</v>
      </c>
      <c r="E300" s="123"/>
      <c r="F300" s="248"/>
      <c r="G300" s="248"/>
      <c r="H300" s="249"/>
      <c r="I300" s="249"/>
      <c r="J300" s="120"/>
      <c r="K300" s="119"/>
      <c r="M300" s="411"/>
    </row>
    <row r="301" spans="1:13" ht="18.75" hidden="1" outlineLevel="2" x14ac:dyDescent="0.3">
      <c r="A301" s="242"/>
      <c r="B301" s="119"/>
      <c r="C301" s="119"/>
      <c r="D301" s="119"/>
      <c r="E301" s="119"/>
      <c r="F301" s="118"/>
      <c r="G301" s="118"/>
      <c r="H301" s="243"/>
      <c r="I301" s="243"/>
      <c r="J301" s="120"/>
      <c r="K301" s="119"/>
      <c r="M301" s="411"/>
    </row>
    <row r="302" spans="1:13" ht="12" hidden="1" customHeight="1" outlineLevel="2" x14ac:dyDescent="0.3">
      <c r="A302" s="242"/>
      <c r="B302" s="119"/>
      <c r="C302" s="247" t="s">
        <v>300</v>
      </c>
      <c r="D302" s="119"/>
      <c r="E302" s="119"/>
      <c r="F302" s="118"/>
      <c r="G302" s="118"/>
      <c r="H302" s="243"/>
      <c r="I302" s="243"/>
      <c r="J302" s="120"/>
      <c r="K302" s="119"/>
      <c r="M302" s="411"/>
    </row>
    <row r="303" spans="1:13" s="68" customFormat="1" ht="12" hidden="1" customHeight="1" outlineLevel="2" x14ac:dyDescent="0.3">
      <c r="A303" s="245"/>
      <c r="B303" s="123"/>
      <c r="C303" s="251">
        <v>5</v>
      </c>
      <c r="D303" s="123">
        <v>1</v>
      </c>
      <c r="E303" s="123"/>
      <c r="F303" s="248"/>
      <c r="G303" s="248"/>
      <c r="H303" s="249"/>
      <c r="I303" s="249"/>
      <c r="J303" s="120"/>
      <c r="K303" s="123"/>
      <c r="L303" s="123"/>
      <c r="M303" s="411"/>
    </row>
    <row r="304" spans="1:13" s="68" customFormat="1" ht="12" hidden="1" customHeight="1" outlineLevel="2" x14ac:dyDescent="0.3">
      <c r="A304" s="245"/>
      <c r="B304" s="123"/>
      <c r="C304" s="251">
        <v>10</v>
      </c>
      <c r="D304" s="123">
        <f>D303+1</f>
        <v>2</v>
      </c>
      <c r="E304" s="123"/>
      <c r="F304" s="248"/>
      <c r="G304" s="248"/>
      <c r="H304" s="249"/>
      <c r="I304" s="249"/>
      <c r="J304" s="120"/>
      <c r="K304" s="123"/>
      <c r="L304" s="123"/>
      <c r="M304" s="411"/>
    </row>
    <row r="305" spans="1:13" s="68" customFormat="1" ht="12" hidden="1" customHeight="1" outlineLevel="2" x14ac:dyDescent="0.3">
      <c r="A305" s="245"/>
      <c r="B305" s="123"/>
      <c r="C305" s="251">
        <v>15</v>
      </c>
      <c r="D305" s="123">
        <f t="shared" ref="D305:D322" si="3">D304+1</f>
        <v>3</v>
      </c>
      <c r="E305" s="123"/>
      <c r="F305" s="248"/>
      <c r="G305" s="248"/>
      <c r="H305" s="249"/>
      <c r="I305" s="249"/>
      <c r="J305" s="120"/>
      <c r="K305" s="123"/>
      <c r="L305" s="123"/>
      <c r="M305" s="411"/>
    </row>
    <row r="306" spans="1:13" s="68" customFormat="1" ht="12" hidden="1" customHeight="1" outlineLevel="2" x14ac:dyDescent="0.3">
      <c r="A306" s="245"/>
      <c r="B306" s="123"/>
      <c r="C306" s="251">
        <v>20</v>
      </c>
      <c r="D306" s="123">
        <f t="shared" si="3"/>
        <v>4</v>
      </c>
      <c r="E306" s="123"/>
      <c r="F306" s="248"/>
      <c r="G306" s="248"/>
      <c r="H306" s="249"/>
      <c r="I306" s="249"/>
      <c r="J306" s="120"/>
      <c r="K306" s="123"/>
      <c r="L306" s="123"/>
      <c r="M306" s="411"/>
    </row>
    <row r="307" spans="1:13" s="68" customFormat="1" ht="12" hidden="1" customHeight="1" outlineLevel="2" x14ac:dyDescent="0.3">
      <c r="A307" s="245"/>
      <c r="B307" s="123"/>
      <c r="C307" s="251">
        <v>25</v>
      </c>
      <c r="D307" s="123">
        <f t="shared" si="3"/>
        <v>5</v>
      </c>
      <c r="E307" s="123"/>
      <c r="F307" s="248"/>
      <c r="G307" s="248"/>
      <c r="H307" s="249"/>
      <c r="I307" s="249"/>
      <c r="J307" s="120"/>
      <c r="K307" s="123"/>
      <c r="L307" s="123"/>
      <c r="M307" s="411"/>
    </row>
    <row r="308" spans="1:13" s="68" customFormat="1" ht="12" hidden="1" customHeight="1" outlineLevel="2" x14ac:dyDescent="0.3">
      <c r="A308" s="245"/>
      <c r="B308" s="123"/>
      <c r="C308" s="251">
        <v>30</v>
      </c>
      <c r="D308" s="123">
        <f t="shared" si="3"/>
        <v>6</v>
      </c>
      <c r="E308" s="123"/>
      <c r="F308" s="248"/>
      <c r="G308" s="248"/>
      <c r="H308" s="249"/>
      <c r="I308" s="249"/>
      <c r="J308" s="120"/>
      <c r="K308" s="123"/>
      <c r="L308" s="123"/>
      <c r="M308" s="411"/>
    </row>
    <row r="309" spans="1:13" ht="12" hidden="1" customHeight="1" outlineLevel="2" x14ac:dyDescent="0.3">
      <c r="A309" s="242"/>
      <c r="B309" s="119"/>
      <c r="C309" s="251">
        <v>40</v>
      </c>
      <c r="D309" s="123">
        <f t="shared" si="3"/>
        <v>7</v>
      </c>
      <c r="E309" s="119"/>
      <c r="F309" s="118"/>
      <c r="G309" s="118"/>
      <c r="H309" s="243"/>
      <c r="I309" s="243"/>
      <c r="J309" s="120"/>
      <c r="K309" s="119"/>
      <c r="M309" s="411"/>
    </row>
    <row r="310" spans="1:13" ht="12" hidden="1" customHeight="1" outlineLevel="2" x14ac:dyDescent="0.3">
      <c r="A310" s="242"/>
      <c r="B310" s="119"/>
      <c r="C310" s="251">
        <v>50</v>
      </c>
      <c r="D310" s="123">
        <f t="shared" si="3"/>
        <v>8</v>
      </c>
      <c r="E310" s="119"/>
      <c r="F310" s="118"/>
      <c r="G310" s="118"/>
      <c r="H310" s="243"/>
      <c r="I310" s="243"/>
      <c r="J310" s="120"/>
      <c r="K310" s="119"/>
      <c r="M310" s="411"/>
    </row>
    <row r="311" spans="1:13" ht="12" hidden="1" customHeight="1" outlineLevel="2" x14ac:dyDescent="0.3">
      <c r="A311" s="242"/>
      <c r="B311" s="119"/>
      <c r="C311" s="251" t="s">
        <v>12</v>
      </c>
      <c r="D311" s="123">
        <f t="shared" si="3"/>
        <v>9</v>
      </c>
      <c r="E311" s="119"/>
      <c r="F311" s="118"/>
      <c r="G311" s="118"/>
      <c r="H311" s="243"/>
      <c r="I311" s="243"/>
      <c r="J311" s="120"/>
      <c r="K311" s="119"/>
      <c r="M311" s="411"/>
    </row>
    <row r="312" spans="1:13" s="68" customFormat="1" ht="12" hidden="1" customHeight="1" outlineLevel="2" x14ac:dyDescent="0.3">
      <c r="A312" s="245"/>
      <c r="B312" s="123"/>
      <c r="C312" s="251">
        <v>8</v>
      </c>
      <c r="D312" s="123">
        <f t="shared" si="3"/>
        <v>10</v>
      </c>
      <c r="E312" s="123"/>
      <c r="F312" s="248"/>
      <c r="G312" s="248"/>
      <c r="H312" s="249"/>
      <c r="I312" s="249"/>
      <c r="J312" s="120"/>
      <c r="K312" s="123"/>
      <c r="L312" s="123"/>
      <c r="M312" s="411"/>
    </row>
    <row r="313" spans="1:13" s="68" customFormat="1" ht="12" hidden="1" customHeight="1" outlineLevel="2" x14ac:dyDescent="0.3">
      <c r="A313" s="245"/>
      <c r="B313" s="123"/>
      <c r="C313" s="251">
        <v>16</v>
      </c>
      <c r="D313" s="123">
        <f t="shared" si="3"/>
        <v>11</v>
      </c>
      <c r="E313" s="123"/>
      <c r="F313" s="248"/>
      <c r="G313" s="248"/>
      <c r="H313" s="249"/>
      <c r="I313" s="249"/>
      <c r="J313" s="120"/>
      <c r="K313" s="123"/>
      <c r="L313" s="123"/>
      <c r="M313" s="411"/>
    </row>
    <row r="314" spans="1:13" s="68" customFormat="1" ht="12" hidden="1" customHeight="1" outlineLevel="2" x14ac:dyDescent="0.3">
      <c r="A314" s="245"/>
      <c r="B314" s="123"/>
      <c r="C314" s="251">
        <v>24</v>
      </c>
      <c r="D314" s="123">
        <f t="shared" si="3"/>
        <v>12</v>
      </c>
      <c r="E314" s="123"/>
      <c r="F314" s="248"/>
      <c r="G314" s="248"/>
      <c r="H314" s="249"/>
      <c r="I314" s="249"/>
      <c r="J314" s="120"/>
      <c r="K314" s="123"/>
      <c r="L314" s="123"/>
      <c r="M314" s="411"/>
    </row>
    <row r="315" spans="1:13" s="68" customFormat="1" ht="12" hidden="1" customHeight="1" outlineLevel="2" x14ac:dyDescent="0.3">
      <c r="A315" s="245"/>
      <c r="B315" s="123"/>
      <c r="C315" s="251" t="s">
        <v>12</v>
      </c>
      <c r="D315" s="123">
        <f t="shared" si="3"/>
        <v>13</v>
      </c>
      <c r="E315" s="123"/>
      <c r="F315" s="248"/>
      <c r="G315" s="248"/>
      <c r="H315" s="249"/>
      <c r="I315" s="249"/>
      <c r="J315" s="120"/>
      <c r="K315" s="123"/>
      <c r="L315" s="123"/>
      <c r="M315" s="411"/>
    </row>
    <row r="316" spans="1:13" s="68" customFormat="1" ht="12" hidden="1" customHeight="1" outlineLevel="2" x14ac:dyDescent="0.3">
      <c r="A316" s="245"/>
      <c r="B316" s="123"/>
      <c r="C316" s="251" t="s">
        <v>12</v>
      </c>
      <c r="D316" s="123">
        <f t="shared" si="3"/>
        <v>14</v>
      </c>
      <c r="E316" s="123"/>
      <c r="F316" s="248"/>
      <c r="G316" s="248"/>
      <c r="H316" s="249"/>
      <c r="I316" s="249"/>
      <c r="J316" s="120"/>
      <c r="K316" s="123"/>
      <c r="L316" s="123"/>
      <c r="M316" s="411"/>
    </row>
    <row r="317" spans="1:13" s="68" customFormat="1" ht="12" hidden="1" customHeight="1" outlineLevel="2" x14ac:dyDescent="0.3">
      <c r="A317" s="245"/>
      <c r="B317" s="123"/>
      <c r="C317" s="251" t="s">
        <v>12</v>
      </c>
      <c r="D317" s="123">
        <f t="shared" si="3"/>
        <v>15</v>
      </c>
      <c r="E317" s="123"/>
      <c r="F317" s="248"/>
      <c r="G317" s="248"/>
      <c r="H317" s="249"/>
      <c r="I317" s="249"/>
      <c r="J317" s="120"/>
      <c r="K317" s="123"/>
      <c r="L317" s="123"/>
      <c r="M317" s="411"/>
    </row>
    <row r="318" spans="1:13" s="68" customFormat="1" ht="12" hidden="1" customHeight="1" outlineLevel="2" x14ac:dyDescent="0.3">
      <c r="A318" s="245"/>
      <c r="B318" s="123"/>
      <c r="C318" s="251" t="s">
        <v>12</v>
      </c>
      <c r="D318" s="123">
        <f t="shared" si="3"/>
        <v>16</v>
      </c>
      <c r="E318" s="123"/>
      <c r="F318" s="248"/>
      <c r="G318" s="248"/>
      <c r="H318" s="249"/>
      <c r="I318" s="249"/>
      <c r="J318" s="120"/>
      <c r="K318" s="123"/>
      <c r="L318" s="123"/>
      <c r="M318" s="411"/>
    </row>
    <row r="319" spans="1:13" s="68" customFormat="1" ht="12" hidden="1" customHeight="1" outlineLevel="2" x14ac:dyDescent="0.3">
      <c r="A319" s="245"/>
      <c r="B319" s="123"/>
      <c r="C319" s="251" t="s">
        <v>12</v>
      </c>
      <c r="D319" s="123">
        <f t="shared" si="3"/>
        <v>17</v>
      </c>
      <c r="E319" s="123"/>
      <c r="F319" s="248"/>
      <c r="G319" s="248"/>
      <c r="H319" s="249"/>
      <c r="I319" s="249"/>
      <c r="J319" s="120"/>
      <c r="K319" s="123"/>
      <c r="L319" s="123"/>
      <c r="M319" s="411"/>
    </row>
    <row r="320" spans="1:13" s="68" customFormat="1" ht="12" hidden="1" customHeight="1" outlineLevel="2" x14ac:dyDescent="0.3">
      <c r="A320" s="245"/>
      <c r="B320" s="123"/>
      <c r="C320" s="251" t="s">
        <v>12</v>
      </c>
      <c r="D320" s="123">
        <f t="shared" si="3"/>
        <v>18</v>
      </c>
      <c r="E320" s="123"/>
      <c r="F320" s="248"/>
      <c r="G320" s="248"/>
      <c r="H320" s="249"/>
      <c r="I320" s="249"/>
      <c r="J320" s="120"/>
      <c r="K320" s="123"/>
      <c r="L320" s="123"/>
      <c r="M320" s="411"/>
    </row>
    <row r="321" spans="1:13" s="68" customFormat="1" ht="12" hidden="1" customHeight="1" outlineLevel="2" x14ac:dyDescent="0.3">
      <c r="A321" s="245"/>
      <c r="B321" s="123"/>
      <c r="C321" s="251" t="s">
        <v>12</v>
      </c>
      <c r="D321" s="123">
        <f t="shared" si="3"/>
        <v>19</v>
      </c>
      <c r="E321" s="123"/>
      <c r="F321" s="248"/>
      <c r="G321" s="248"/>
      <c r="H321" s="249"/>
      <c r="I321" s="249"/>
      <c r="J321" s="120"/>
      <c r="K321" s="123"/>
      <c r="L321" s="123"/>
      <c r="M321" s="411"/>
    </row>
    <row r="322" spans="1:13" s="68" customFormat="1" ht="12" hidden="1" customHeight="1" outlineLevel="2" x14ac:dyDescent="0.3">
      <c r="A322" s="245"/>
      <c r="B322" s="123"/>
      <c r="C322" s="251" t="s">
        <v>12</v>
      </c>
      <c r="D322" s="123">
        <f t="shared" si="3"/>
        <v>20</v>
      </c>
      <c r="E322" s="123"/>
      <c r="F322" s="248"/>
      <c r="G322" s="248"/>
      <c r="H322" s="249"/>
      <c r="I322" s="249"/>
      <c r="J322" s="120"/>
      <c r="K322" s="123"/>
      <c r="L322" s="123"/>
      <c r="M322" s="411"/>
    </row>
    <row r="323" spans="1:13" ht="12" hidden="1" customHeight="1" outlineLevel="2" x14ac:dyDescent="0.3">
      <c r="A323" s="242"/>
      <c r="B323" s="119"/>
      <c r="C323" s="119"/>
      <c r="D323" s="119"/>
      <c r="E323" s="119"/>
      <c r="F323" s="118"/>
      <c r="G323" s="118"/>
      <c r="H323" s="243"/>
      <c r="I323" s="243"/>
      <c r="J323" s="120"/>
      <c r="K323" s="119"/>
      <c r="M323" s="411"/>
    </row>
    <row r="324" spans="1:13" s="68" customFormat="1" hidden="1" outlineLevel="2" x14ac:dyDescent="0.2">
      <c r="A324" s="245"/>
      <c r="B324" s="123"/>
      <c r="C324" s="247" t="s">
        <v>301</v>
      </c>
      <c r="D324" s="123"/>
      <c r="E324" s="123"/>
      <c r="F324" s="248"/>
      <c r="G324" s="248"/>
      <c r="H324" s="249"/>
      <c r="I324" s="249"/>
      <c r="J324" s="120"/>
      <c r="K324" s="123"/>
      <c r="L324" s="123"/>
      <c r="M324" s="247" t="s">
        <v>1201</v>
      </c>
    </row>
    <row r="325" spans="1:13" s="68" customFormat="1" ht="12" hidden="1" customHeight="1" outlineLevel="2" x14ac:dyDescent="0.2">
      <c r="A325" s="245"/>
      <c r="B325" s="123"/>
      <c r="C325" s="250" t="s">
        <v>1205</v>
      </c>
      <c r="D325" s="123">
        <v>1</v>
      </c>
      <c r="E325" s="123"/>
      <c r="F325" s="248"/>
      <c r="G325" s="248"/>
      <c r="H325" s="249"/>
      <c r="I325" s="249"/>
      <c r="J325" s="120"/>
      <c r="K325" s="123"/>
      <c r="L325" s="123"/>
      <c r="M325" s="250" t="s">
        <v>1184</v>
      </c>
    </row>
    <row r="326" spans="1:13" s="68" customFormat="1" ht="12" hidden="1" customHeight="1" outlineLevel="2" x14ac:dyDescent="0.2">
      <c r="A326" s="245"/>
      <c r="B326" s="123"/>
      <c r="C326" s="250"/>
      <c r="D326" s="123">
        <v>2</v>
      </c>
      <c r="E326" s="123"/>
      <c r="F326" s="123" t="s">
        <v>1186</v>
      </c>
      <c r="G326" s="248"/>
      <c r="H326" s="249"/>
      <c r="I326" s="249"/>
      <c r="J326" s="120"/>
      <c r="K326" s="123"/>
      <c r="L326" s="123"/>
      <c r="M326" s="250" t="s">
        <v>1185</v>
      </c>
    </row>
    <row r="327" spans="1:13" s="68" customFormat="1" ht="12" hidden="1" customHeight="1" outlineLevel="2" x14ac:dyDescent="0.2">
      <c r="A327" s="245"/>
      <c r="B327" s="123"/>
      <c r="C327" s="250" t="s">
        <v>1228</v>
      </c>
      <c r="D327" s="123">
        <v>3</v>
      </c>
      <c r="E327" s="123"/>
      <c r="F327" s="123" t="s">
        <v>1188</v>
      </c>
      <c r="G327" s="248"/>
      <c r="H327" s="249"/>
      <c r="I327" s="249"/>
      <c r="J327" s="120"/>
      <c r="K327" s="123"/>
      <c r="L327" s="123"/>
      <c r="M327" s="250" t="s">
        <v>1187</v>
      </c>
    </row>
    <row r="328" spans="1:13" s="68" customFormat="1" ht="12" hidden="1" customHeight="1" outlineLevel="2" x14ac:dyDescent="0.2">
      <c r="A328" s="245"/>
      <c r="B328" s="123"/>
      <c r="C328" s="250" t="s">
        <v>1202</v>
      </c>
      <c r="D328" s="123">
        <v>4</v>
      </c>
      <c r="E328" s="123" t="s">
        <v>1231</v>
      </c>
      <c r="F328" s="123" t="s">
        <v>1189</v>
      </c>
      <c r="G328" s="248"/>
      <c r="H328" s="249"/>
      <c r="I328" s="249"/>
      <c r="J328" s="120"/>
      <c r="K328" s="123"/>
      <c r="L328" s="123"/>
      <c r="M328" s="250" t="s">
        <v>481</v>
      </c>
    </row>
    <row r="329" spans="1:13" s="68" customFormat="1" ht="12" hidden="1" customHeight="1" outlineLevel="2" x14ac:dyDescent="0.2">
      <c r="A329" s="245"/>
      <c r="B329" s="123"/>
      <c r="C329" s="250" t="s">
        <v>1185</v>
      </c>
      <c r="D329" s="123">
        <v>5</v>
      </c>
      <c r="E329" s="123" t="s">
        <v>1230</v>
      </c>
      <c r="F329" s="123" t="s">
        <v>1190</v>
      </c>
      <c r="G329" s="248"/>
      <c r="H329" s="249"/>
      <c r="I329" s="249"/>
      <c r="J329" s="120"/>
      <c r="K329" s="123"/>
      <c r="L329" s="123"/>
      <c r="M329" s="250" t="s">
        <v>483</v>
      </c>
    </row>
    <row r="330" spans="1:13" s="68" customFormat="1" ht="12" hidden="1" customHeight="1" outlineLevel="2" x14ac:dyDescent="0.2">
      <c r="A330" s="245"/>
      <c r="B330" s="123"/>
      <c r="C330" s="250" t="s">
        <v>1203</v>
      </c>
      <c r="D330" s="123">
        <v>6</v>
      </c>
      <c r="E330" s="123" t="s">
        <v>1231</v>
      </c>
      <c r="F330" s="123" t="s">
        <v>1191</v>
      </c>
      <c r="G330" s="248"/>
      <c r="H330" s="249"/>
      <c r="I330" s="249"/>
      <c r="J330" s="120"/>
      <c r="K330" s="123"/>
      <c r="L330" s="123"/>
      <c r="M330" s="250" t="s">
        <v>485</v>
      </c>
    </row>
    <row r="331" spans="1:13" s="68" customFormat="1" ht="12" hidden="1" customHeight="1" outlineLevel="2" x14ac:dyDescent="0.2">
      <c r="A331" s="245"/>
      <c r="B331" s="123"/>
      <c r="C331" s="250"/>
      <c r="D331" s="123">
        <v>7</v>
      </c>
      <c r="E331" s="123"/>
      <c r="F331" s="123"/>
      <c r="G331" s="248"/>
      <c r="H331" s="249"/>
      <c r="I331" s="249"/>
      <c r="J331" s="120"/>
      <c r="K331" s="123"/>
      <c r="L331" s="123"/>
      <c r="M331" s="250" t="s">
        <v>12</v>
      </c>
    </row>
    <row r="332" spans="1:13" s="68" customFormat="1" ht="12" hidden="1" customHeight="1" outlineLevel="2" x14ac:dyDescent="0.2">
      <c r="A332" s="245"/>
      <c r="B332" s="123"/>
      <c r="C332" s="250" t="s">
        <v>1229</v>
      </c>
      <c r="D332" s="123">
        <v>8</v>
      </c>
      <c r="E332" s="123"/>
      <c r="F332" s="123"/>
      <c r="G332" s="248"/>
      <c r="H332" s="249"/>
      <c r="I332" s="249"/>
      <c r="J332" s="120"/>
      <c r="K332" s="123"/>
      <c r="L332" s="123"/>
      <c r="M332" s="250" t="s">
        <v>1192</v>
      </c>
    </row>
    <row r="333" spans="1:13" s="68" customFormat="1" ht="12" hidden="1" customHeight="1" outlineLevel="2" x14ac:dyDescent="0.2">
      <c r="A333" s="245"/>
      <c r="B333" s="123"/>
      <c r="C333" s="250" t="s">
        <v>1211</v>
      </c>
      <c r="D333" s="123">
        <v>9</v>
      </c>
      <c r="E333" s="123" t="s">
        <v>1231</v>
      </c>
      <c r="F333" s="123" t="s">
        <v>1193</v>
      </c>
      <c r="G333" s="248"/>
      <c r="H333" s="249"/>
      <c r="I333" s="249"/>
      <c r="J333" s="120"/>
      <c r="K333" s="123"/>
      <c r="L333" s="123"/>
      <c r="M333" s="250" t="s">
        <v>496</v>
      </c>
    </row>
    <row r="334" spans="1:13" s="68" customFormat="1" ht="12" hidden="1" customHeight="1" outlineLevel="2" x14ac:dyDescent="0.2">
      <c r="A334" s="245"/>
      <c r="B334" s="123"/>
      <c r="C334" s="250" t="s">
        <v>1212</v>
      </c>
      <c r="D334" s="123">
        <v>10</v>
      </c>
      <c r="E334" s="123" t="s">
        <v>1232</v>
      </c>
      <c r="F334" s="123" t="s">
        <v>1193</v>
      </c>
      <c r="G334" s="248"/>
      <c r="H334" s="249"/>
      <c r="I334" s="249"/>
      <c r="J334" s="120"/>
      <c r="K334" s="123"/>
      <c r="L334" s="123"/>
      <c r="M334" s="250" t="s">
        <v>497</v>
      </c>
    </row>
    <row r="335" spans="1:13" s="68" customFormat="1" ht="12" hidden="1" customHeight="1" outlineLevel="2" x14ac:dyDescent="0.2">
      <c r="A335" s="245"/>
      <c r="B335" s="123"/>
      <c r="C335" s="250" t="s">
        <v>1213</v>
      </c>
      <c r="D335" s="123">
        <v>11</v>
      </c>
      <c r="E335" s="123" t="s">
        <v>1231</v>
      </c>
      <c r="F335" s="123" t="s">
        <v>1193</v>
      </c>
      <c r="G335" s="248"/>
      <c r="H335" s="249"/>
      <c r="I335" s="249"/>
      <c r="J335" s="120"/>
      <c r="K335" s="123"/>
      <c r="L335" s="123"/>
      <c r="M335" s="250" t="s">
        <v>498</v>
      </c>
    </row>
    <row r="336" spans="1:13" s="68" customFormat="1" ht="12" hidden="1" customHeight="1" outlineLevel="2" x14ac:dyDescent="0.2">
      <c r="A336" s="245"/>
      <c r="B336" s="123"/>
      <c r="C336" s="250" t="s">
        <v>1214</v>
      </c>
      <c r="D336" s="123">
        <v>12</v>
      </c>
      <c r="E336" s="123" t="s">
        <v>1233</v>
      </c>
      <c r="F336" s="123"/>
      <c r="G336" s="248"/>
      <c r="H336" s="249"/>
      <c r="I336" s="249"/>
      <c r="J336" s="120"/>
      <c r="K336" s="123"/>
      <c r="L336" s="123"/>
      <c r="M336" s="250" t="s">
        <v>12</v>
      </c>
    </row>
    <row r="337" spans="1:16" s="68" customFormat="1" ht="12" hidden="1" customHeight="1" outlineLevel="2" x14ac:dyDescent="0.2">
      <c r="A337" s="245"/>
      <c r="B337" s="123"/>
      <c r="C337" s="250" t="s">
        <v>1215</v>
      </c>
      <c r="D337" s="123">
        <v>13</v>
      </c>
      <c r="E337" s="123" t="s">
        <v>1231</v>
      </c>
      <c r="F337" s="123"/>
      <c r="G337" s="248"/>
      <c r="H337" s="249"/>
      <c r="I337" s="249"/>
      <c r="J337" s="120"/>
      <c r="K337" s="123"/>
      <c r="L337" s="123"/>
      <c r="M337" s="250" t="s">
        <v>1194</v>
      </c>
    </row>
    <row r="338" spans="1:16" s="68" customFormat="1" ht="12" hidden="1" customHeight="1" outlineLevel="2" x14ac:dyDescent="0.2">
      <c r="A338" s="245"/>
      <c r="B338" s="123"/>
      <c r="C338" s="250"/>
      <c r="D338" s="123">
        <v>14</v>
      </c>
      <c r="E338" s="123"/>
      <c r="F338" s="123"/>
      <c r="G338" s="248"/>
      <c r="H338" s="249"/>
      <c r="I338" s="249"/>
      <c r="J338" s="120"/>
      <c r="K338" s="123"/>
      <c r="L338" s="123"/>
      <c r="M338" s="250" t="s">
        <v>480</v>
      </c>
    </row>
    <row r="339" spans="1:16" s="68" customFormat="1" ht="12" hidden="1" customHeight="1" outlineLevel="2" x14ac:dyDescent="0.2">
      <c r="A339" s="245"/>
      <c r="B339" s="123"/>
      <c r="C339" s="250" t="s">
        <v>1207</v>
      </c>
      <c r="D339" s="123">
        <v>15</v>
      </c>
      <c r="E339" s="123"/>
      <c r="F339" s="123"/>
      <c r="G339" s="248"/>
      <c r="H339" s="249"/>
      <c r="I339" s="249"/>
      <c r="J339" s="120"/>
      <c r="K339" s="123"/>
      <c r="L339" s="123"/>
      <c r="M339" s="250" t="s">
        <v>488</v>
      </c>
    </row>
    <row r="340" spans="1:16" s="68" customFormat="1" ht="12" hidden="1" customHeight="1" outlineLevel="2" x14ac:dyDescent="0.2">
      <c r="A340" s="245"/>
      <c r="B340" s="123"/>
      <c r="C340" s="250" t="s">
        <v>1217</v>
      </c>
      <c r="D340" s="123">
        <v>16</v>
      </c>
      <c r="E340" s="123" t="s">
        <v>1236</v>
      </c>
      <c r="F340" s="123"/>
      <c r="G340" s="248"/>
      <c r="H340" s="249"/>
      <c r="I340" s="249"/>
      <c r="J340" s="120"/>
      <c r="K340" s="123"/>
      <c r="L340" s="123"/>
      <c r="M340" s="250" t="s">
        <v>489</v>
      </c>
    </row>
    <row r="341" spans="1:16" s="68" customFormat="1" ht="12" hidden="1" customHeight="1" outlineLevel="2" x14ac:dyDescent="0.2">
      <c r="A341" s="245"/>
      <c r="B341" s="123"/>
      <c r="C341" s="250" t="s">
        <v>1218</v>
      </c>
      <c r="D341" s="123">
        <v>17</v>
      </c>
      <c r="E341" s="123" t="s">
        <v>1236</v>
      </c>
      <c r="F341" s="123"/>
      <c r="G341" s="248"/>
      <c r="H341" s="249"/>
      <c r="I341" s="249"/>
      <c r="J341" s="120"/>
      <c r="K341" s="123"/>
      <c r="L341" s="123"/>
      <c r="M341" s="250" t="s">
        <v>490</v>
      </c>
    </row>
    <row r="342" spans="1:16" s="68" customFormat="1" ht="12" hidden="1" customHeight="1" outlineLevel="2" x14ac:dyDescent="0.2">
      <c r="A342" s="245"/>
      <c r="B342" s="123"/>
      <c r="C342" s="250" t="s">
        <v>1219</v>
      </c>
      <c r="D342" s="123">
        <v>18</v>
      </c>
      <c r="E342" s="123" t="s">
        <v>1236</v>
      </c>
      <c r="F342" s="123"/>
      <c r="G342" s="248"/>
      <c r="H342" s="249"/>
      <c r="I342" s="249"/>
      <c r="J342" s="120"/>
      <c r="K342" s="123"/>
      <c r="L342" s="123"/>
      <c r="M342" s="250" t="s">
        <v>491</v>
      </c>
    </row>
    <row r="343" spans="1:16" s="68" customFormat="1" ht="12" hidden="1" customHeight="1" outlineLevel="2" x14ac:dyDescent="0.2">
      <c r="A343" s="245"/>
      <c r="B343" s="123"/>
      <c r="C343" s="250"/>
      <c r="D343" s="123">
        <v>19</v>
      </c>
      <c r="E343" s="123"/>
      <c r="F343" s="123"/>
      <c r="G343" s="248"/>
      <c r="H343" s="249"/>
      <c r="I343" s="249"/>
      <c r="J343" s="120"/>
      <c r="K343" s="123"/>
      <c r="L343" s="123"/>
      <c r="M343" s="250" t="s">
        <v>492</v>
      </c>
    </row>
    <row r="344" spans="1:16" s="68" customFormat="1" ht="12" hidden="1" customHeight="1" outlineLevel="2" x14ac:dyDescent="0.2">
      <c r="A344" s="245"/>
      <c r="B344" s="123"/>
      <c r="C344" s="250" t="s">
        <v>1210</v>
      </c>
      <c r="D344" s="123">
        <v>20</v>
      </c>
      <c r="E344" s="123"/>
      <c r="F344" s="123"/>
      <c r="G344" s="248"/>
      <c r="H344" s="249"/>
      <c r="I344" s="249"/>
      <c r="J344" s="120"/>
      <c r="K344" s="123"/>
      <c r="L344" s="123"/>
      <c r="M344" s="250" t="s">
        <v>493</v>
      </c>
    </row>
    <row r="345" spans="1:16" s="68" customFormat="1" ht="12" hidden="1" customHeight="1" outlineLevel="2" x14ac:dyDescent="0.2">
      <c r="A345" s="245"/>
      <c r="B345" s="123"/>
      <c r="C345" s="250" t="s">
        <v>1223</v>
      </c>
      <c r="D345" s="123">
        <v>21</v>
      </c>
      <c r="E345" s="123" t="s">
        <v>1196</v>
      </c>
      <c r="F345" s="123"/>
      <c r="G345" s="248"/>
      <c r="H345" s="249"/>
      <c r="I345" s="249"/>
      <c r="J345" s="120"/>
      <c r="K345" s="123"/>
      <c r="L345" s="123"/>
      <c r="M345" s="250" t="s">
        <v>494</v>
      </c>
    </row>
    <row r="346" spans="1:16" s="68" customFormat="1" ht="12" hidden="1" customHeight="1" outlineLevel="2" x14ac:dyDescent="0.2">
      <c r="A346" s="245"/>
      <c r="B346" s="123"/>
      <c r="C346" s="250" t="s">
        <v>1224</v>
      </c>
      <c r="D346" s="123">
        <v>22</v>
      </c>
      <c r="E346" s="123" t="s">
        <v>1196</v>
      </c>
      <c r="F346" s="123"/>
      <c r="G346" s="248"/>
      <c r="H346" s="249"/>
      <c r="I346" s="249"/>
      <c r="J346" s="120"/>
      <c r="K346" s="123"/>
      <c r="L346" s="123"/>
      <c r="M346" s="250" t="s">
        <v>495</v>
      </c>
    </row>
    <row r="347" spans="1:16" s="68" customFormat="1" ht="12" hidden="1" customHeight="1" outlineLevel="2" x14ac:dyDescent="0.2">
      <c r="A347" s="245"/>
      <c r="B347" s="123"/>
      <c r="C347" s="250" t="s">
        <v>1225</v>
      </c>
      <c r="D347" s="123">
        <v>23</v>
      </c>
      <c r="E347" s="123" t="s">
        <v>1234</v>
      </c>
      <c r="F347" s="123"/>
      <c r="G347" s="248"/>
      <c r="H347" s="249"/>
      <c r="I347" s="249"/>
      <c r="J347" s="120"/>
      <c r="K347" s="123"/>
      <c r="L347" s="123"/>
      <c r="M347" s="250" t="s">
        <v>12</v>
      </c>
    </row>
    <row r="348" spans="1:16" s="68" customFormat="1" ht="12" hidden="1" customHeight="1" outlineLevel="2" x14ac:dyDescent="0.2">
      <c r="A348" s="245"/>
      <c r="B348" s="123"/>
      <c r="C348" s="250" t="s">
        <v>1226</v>
      </c>
      <c r="D348" s="123">
        <v>24</v>
      </c>
      <c r="E348" s="123" t="s">
        <v>1196</v>
      </c>
      <c r="F348" s="123"/>
      <c r="G348" s="248"/>
      <c r="H348" s="249"/>
      <c r="I348" s="249"/>
      <c r="J348" s="120"/>
      <c r="K348" s="123"/>
      <c r="L348" s="123"/>
      <c r="M348" s="250" t="s">
        <v>1197</v>
      </c>
    </row>
    <row r="349" spans="1:16" s="68" customFormat="1" ht="12" hidden="1" customHeight="1" outlineLevel="2" x14ac:dyDescent="0.2">
      <c r="A349" s="245"/>
      <c r="B349" s="123"/>
      <c r="C349" s="250" t="s">
        <v>1227</v>
      </c>
      <c r="D349" s="123">
        <v>25</v>
      </c>
      <c r="E349" s="123" t="s">
        <v>1196</v>
      </c>
      <c r="F349" s="123"/>
      <c r="G349" s="248"/>
      <c r="H349" s="249"/>
      <c r="I349" s="249"/>
      <c r="J349" s="120"/>
      <c r="K349" s="123"/>
      <c r="L349" s="123"/>
      <c r="M349" s="250" t="s">
        <v>222</v>
      </c>
    </row>
    <row r="350" spans="1:16" s="68" customFormat="1" ht="12" hidden="1" customHeight="1" outlineLevel="2" x14ac:dyDescent="0.2">
      <c r="A350" s="245"/>
      <c r="B350" s="123"/>
      <c r="C350" s="250"/>
      <c r="D350" s="123">
        <v>26</v>
      </c>
      <c r="E350" s="123"/>
      <c r="F350" s="123"/>
      <c r="G350" s="248"/>
      <c r="H350" s="249"/>
      <c r="I350" s="249"/>
      <c r="J350" s="120"/>
      <c r="K350" s="123"/>
      <c r="L350" s="123"/>
      <c r="M350" s="250" t="s">
        <v>370</v>
      </c>
    </row>
    <row r="351" spans="1:16" s="68" customFormat="1" ht="12" hidden="1" customHeight="1" outlineLevel="2" x14ac:dyDescent="0.2">
      <c r="A351" s="245"/>
      <c r="B351" s="123"/>
      <c r="C351" s="250" t="s">
        <v>1208</v>
      </c>
      <c r="D351" s="123">
        <v>27</v>
      </c>
      <c r="E351" s="123"/>
      <c r="F351" s="123"/>
      <c r="G351" s="248"/>
      <c r="H351" s="249"/>
      <c r="I351" s="249"/>
      <c r="J351" s="120"/>
      <c r="K351" s="123"/>
      <c r="L351" s="123"/>
      <c r="M351" s="250" t="s">
        <v>482</v>
      </c>
    </row>
    <row r="352" spans="1:16" ht="12" hidden="1" customHeight="1" outlineLevel="2" x14ac:dyDescent="0.2">
      <c r="A352" s="242"/>
      <c r="B352" s="119"/>
      <c r="C352" s="250" t="s">
        <v>1220</v>
      </c>
      <c r="D352" s="123">
        <v>28</v>
      </c>
      <c r="E352" s="123" t="s">
        <v>1237</v>
      </c>
      <c r="F352" s="119"/>
      <c r="G352" s="118"/>
      <c r="H352" s="243"/>
      <c r="I352" s="243"/>
      <c r="J352" s="120"/>
      <c r="K352" s="119"/>
      <c r="M352" s="250" t="s">
        <v>484</v>
      </c>
      <c r="O352" s="68"/>
      <c r="P352" s="68"/>
    </row>
    <row r="353" spans="1:16" ht="12" hidden="1" customHeight="1" outlineLevel="2" x14ac:dyDescent="0.2">
      <c r="A353" s="242"/>
      <c r="B353" s="119"/>
      <c r="C353" s="250" t="s">
        <v>1221</v>
      </c>
      <c r="D353" s="123">
        <v>29</v>
      </c>
      <c r="E353" s="123" t="s">
        <v>1237</v>
      </c>
      <c r="F353" s="119"/>
      <c r="G353" s="118"/>
      <c r="H353" s="243"/>
      <c r="I353" s="243"/>
      <c r="J353" s="120"/>
      <c r="K353" s="119"/>
      <c r="M353" s="250" t="s">
        <v>486</v>
      </c>
      <c r="O353" s="68"/>
      <c r="P353" s="68"/>
    </row>
    <row r="354" spans="1:16" ht="12" hidden="1" customHeight="1" outlineLevel="2" x14ac:dyDescent="0.2">
      <c r="A354" s="242"/>
      <c r="B354" s="119"/>
      <c r="C354" s="250" t="s">
        <v>1222</v>
      </c>
      <c r="D354" s="123">
        <v>30</v>
      </c>
      <c r="E354" s="123" t="s">
        <v>1238</v>
      </c>
      <c r="F354" s="119"/>
      <c r="G354" s="118"/>
      <c r="H354" s="243"/>
      <c r="I354" s="243"/>
      <c r="J354" s="120"/>
      <c r="K354" s="119"/>
      <c r="M354" s="250" t="s">
        <v>487</v>
      </c>
      <c r="O354" s="68"/>
      <c r="P354" s="68"/>
    </row>
    <row r="355" spans="1:16" ht="12" hidden="1" customHeight="1" outlineLevel="2" x14ac:dyDescent="0.2">
      <c r="A355" s="242"/>
      <c r="B355" s="119"/>
      <c r="C355" s="250"/>
      <c r="D355" s="123">
        <v>31</v>
      </c>
      <c r="E355" s="119"/>
      <c r="F355" s="119"/>
      <c r="G355" s="118"/>
      <c r="H355" s="243"/>
      <c r="I355" s="243"/>
      <c r="J355" s="120"/>
      <c r="K355" s="119"/>
      <c r="M355" s="250" t="s">
        <v>1146</v>
      </c>
      <c r="O355" s="68"/>
      <c r="P355" s="68"/>
    </row>
    <row r="356" spans="1:16" ht="12" hidden="1" customHeight="1" outlineLevel="2" x14ac:dyDescent="0.2">
      <c r="A356" s="242"/>
      <c r="B356" s="119"/>
      <c r="C356" s="250" t="s">
        <v>1204</v>
      </c>
      <c r="D356" s="123">
        <v>32</v>
      </c>
      <c r="E356" s="119" t="s">
        <v>1235</v>
      </c>
      <c r="F356" s="119"/>
      <c r="G356" s="118"/>
      <c r="H356" s="243"/>
      <c r="I356" s="243"/>
      <c r="J356" s="120"/>
      <c r="K356" s="119"/>
      <c r="M356" s="250" t="s">
        <v>1147</v>
      </c>
      <c r="O356" s="68"/>
      <c r="P356" s="68"/>
    </row>
    <row r="357" spans="1:16" ht="12" hidden="1" customHeight="1" outlineLevel="2" x14ac:dyDescent="0.2">
      <c r="A357" s="242"/>
      <c r="B357" s="119"/>
      <c r="C357" s="250" t="s">
        <v>500</v>
      </c>
      <c r="D357" s="123">
        <v>33</v>
      </c>
      <c r="E357" s="119" t="s">
        <v>1235</v>
      </c>
      <c r="F357" s="119"/>
      <c r="G357" s="118"/>
      <c r="H357" s="243"/>
      <c r="I357" s="243"/>
      <c r="J357" s="120"/>
      <c r="K357" s="119"/>
      <c r="M357" s="250" t="s">
        <v>1148</v>
      </c>
      <c r="O357" s="68"/>
      <c r="P357" s="68"/>
    </row>
    <row r="358" spans="1:16" ht="12" hidden="1" customHeight="1" outlineLevel="2" x14ac:dyDescent="0.2">
      <c r="A358" s="242"/>
      <c r="B358" s="119"/>
      <c r="C358" s="250" t="s">
        <v>501</v>
      </c>
      <c r="D358" s="123">
        <v>34</v>
      </c>
      <c r="E358" s="119" t="s">
        <v>1235</v>
      </c>
      <c r="F358" s="119"/>
      <c r="G358" s="118"/>
      <c r="H358" s="243"/>
      <c r="I358" s="243"/>
      <c r="J358" s="120"/>
      <c r="K358" s="119"/>
      <c r="M358" s="250" t="s">
        <v>1149</v>
      </c>
      <c r="O358" s="68"/>
      <c r="P358" s="68"/>
    </row>
    <row r="359" spans="1:16" ht="12" hidden="1" customHeight="1" outlineLevel="2" x14ac:dyDescent="0.2">
      <c r="A359" s="242"/>
      <c r="B359" s="119"/>
      <c r="C359" s="250" t="s">
        <v>502</v>
      </c>
      <c r="D359" s="123">
        <v>35</v>
      </c>
      <c r="E359" s="119" t="s">
        <v>1235</v>
      </c>
      <c r="F359" s="119"/>
      <c r="G359" s="118"/>
      <c r="H359" s="243"/>
      <c r="I359" s="243"/>
      <c r="J359" s="120"/>
      <c r="K359" s="119"/>
      <c r="M359" s="250" t="s">
        <v>12</v>
      </c>
      <c r="O359" s="68"/>
      <c r="P359" s="68"/>
    </row>
    <row r="360" spans="1:16" ht="12" hidden="1" customHeight="1" outlineLevel="2" x14ac:dyDescent="0.2">
      <c r="A360" s="242"/>
      <c r="B360" s="119"/>
      <c r="C360" s="250" t="s">
        <v>503</v>
      </c>
      <c r="D360" s="123">
        <v>36</v>
      </c>
      <c r="E360" s="119" t="s">
        <v>1235</v>
      </c>
      <c r="F360" s="119"/>
      <c r="G360" s="118"/>
      <c r="H360" s="243"/>
      <c r="I360" s="243"/>
      <c r="J360" s="120"/>
      <c r="K360" s="119"/>
      <c r="M360" s="250" t="s">
        <v>509</v>
      </c>
      <c r="O360" s="68"/>
      <c r="P360" s="68"/>
    </row>
    <row r="361" spans="1:16" ht="12" hidden="1" customHeight="1" outlineLevel="2" x14ac:dyDescent="0.2">
      <c r="A361" s="242"/>
      <c r="B361" s="119"/>
      <c r="C361" s="250"/>
      <c r="D361" s="123">
        <v>37</v>
      </c>
      <c r="E361" s="119"/>
      <c r="F361" s="119"/>
      <c r="G361" s="118"/>
      <c r="H361" s="243"/>
      <c r="I361" s="243"/>
      <c r="J361" s="120"/>
      <c r="K361" s="119"/>
      <c r="M361" s="250" t="s">
        <v>510</v>
      </c>
      <c r="O361" s="68"/>
      <c r="P361" s="68"/>
    </row>
    <row r="362" spans="1:16" ht="12" hidden="1" customHeight="1" outlineLevel="2" x14ac:dyDescent="0.2">
      <c r="A362" s="242"/>
      <c r="B362" s="119"/>
      <c r="C362" s="250" t="s">
        <v>1209</v>
      </c>
      <c r="D362" s="123">
        <v>38</v>
      </c>
      <c r="E362" s="119"/>
      <c r="F362" s="119"/>
      <c r="G362" s="118"/>
      <c r="H362" s="243"/>
      <c r="I362" s="243"/>
      <c r="J362" s="120"/>
      <c r="K362" s="119"/>
      <c r="M362" s="250" t="s">
        <v>511</v>
      </c>
      <c r="O362" s="68"/>
      <c r="P362" s="68"/>
    </row>
    <row r="363" spans="1:16" ht="12" hidden="1" customHeight="1" outlineLevel="2" x14ac:dyDescent="0.2">
      <c r="A363" s="242"/>
      <c r="B363" s="119"/>
      <c r="C363" s="250" t="s">
        <v>480</v>
      </c>
      <c r="D363" s="123">
        <v>39</v>
      </c>
      <c r="E363" s="123" t="s">
        <v>1195</v>
      </c>
      <c r="F363" s="119"/>
      <c r="G363" s="118"/>
      <c r="H363" s="243"/>
      <c r="I363" s="243"/>
      <c r="J363" s="120"/>
      <c r="K363" s="119"/>
      <c r="M363" s="250" t="s">
        <v>512</v>
      </c>
    </row>
    <row r="364" spans="1:16" ht="12" hidden="1" customHeight="1" outlineLevel="2" x14ac:dyDescent="0.2">
      <c r="A364" s="242"/>
      <c r="B364" s="119"/>
      <c r="C364" s="250"/>
      <c r="D364" s="123">
        <v>40</v>
      </c>
      <c r="E364" s="119"/>
      <c r="F364" s="119"/>
      <c r="G364" s="118"/>
      <c r="H364" s="243"/>
      <c r="I364" s="243"/>
      <c r="J364" s="120"/>
      <c r="K364" s="119"/>
      <c r="M364" s="250" t="s">
        <v>513</v>
      </c>
    </row>
    <row r="365" spans="1:16" ht="12" hidden="1" customHeight="1" outlineLevel="2" x14ac:dyDescent="0.2">
      <c r="A365" s="242"/>
      <c r="B365" s="119"/>
      <c r="C365" s="250" t="s">
        <v>1206</v>
      </c>
      <c r="D365" s="123">
        <v>41</v>
      </c>
      <c r="E365" s="119"/>
      <c r="F365" s="119"/>
      <c r="G365" s="118"/>
      <c r="H365" s="243"/>
      <c r="I365" s="243"/>
      <c r="J365" s="120"/>
      <c r="K365" s="119"/>
      <c r="M365" s="250" t="s">
        <v>12</v>
      </c>
    </row>
    <row r="366" spans="1:16" ht="12" hidden="1" customHeight="1" outlineLevel="2" x14ac:dyDescent="0.2">
      <c r="A366" s="242"/>
      <c r="B366" s="119"/>
      <c r="C366" s="250" t="s">
        <v>1216</v>
      </c>
      <c r="D366" s="123">
        <v>42</v>
      </c>
      <c r="E366" s="119"/>
      <c r="F366" s="119"/>
      <c r="G366" s="118"/>
      <c r="H366" s="243"/>
      <c r="I366" s="243"/>
      <c r="J366" s="120"/>
      <c r="K366" s="119"/>
      <c r="M366" s="250" t="s">
        <v>499</v>
      </c>
    </row>
    <row r="367" spans="1:16" ht="12" hidden="1" customHeight="1" outlineLevel="2" x14ac:dyDescent="0.2">
      <c r="A367" s="242"/>
      <c r="B367" s="119"/>
      <c r="C367" s="250"/>
      <c r="D367" s="123">
        <v>43</v>
      </c>
      <c r="E367" s="119"/>
      <c r="F367" s="119"/>
      <c r="G367" s="118"/>
      <c r="H367" s="243"/>
      <c r="I367" s="243"/>
      <c r="J367" s="120"/>
      <c r="K367" s="119"/>
      <c r="M367" s="250" t="s">
        <v>500</v>
      </c>
    </row>
    <row r="368" spans="1:16" ht="12" hidden="1" customHeight="1" outlineLevel="2" x14ac:dyDescent="0.2">
      <c r="A368" s="242"/>
      <c r="B368" s="119"/>
      <c r="C368" s="250"/>
      <c r="D368" s="123">
        <v>44</v>
      </c>
      <c r="E368" s="119"/>
      <c r="F368" s="119"/>
      <c r="G368" s="118"/>
      <c r="H368" s="243"/>
      <c r="I368" s="243"/>
      <c r="J368" s="120"/>
      <c r="K368" s="119"/>
      <c r="M368" s="250" t="s">
        <v>499</v>
      </c>
    </row>
    <row r="369" spans="1:13" ht="12" hidden="1" customHeight="1" outlineLevel="2" x14ac:dyDescent="0.2">
      <c r="A369" s="242"/>
      <c r="B369" s="119"/>
      <c r="C369" s="250"/>
      <c r="D369" s="123">
        <v>45</v>
      </c>
      <c r="E369" s="119"/>
      <c r="F369" s="119"/>
      <c r="G369" s="118"/>
      <c r="H369" s="243"/>
      <c r="I369" s="243"/>
      <c r="J369" s="120"/>
      <c r="K369" s="119"/>
      <c r="M369" s="250" t="s">
        <v>500</v>
      </c>
    </row>
    <row r="370" spans="1:13" ht="12" hidden="1" customHeight="1" outlineLevel="2" x14ac:dyDescent="0.2">
      <c r="A370" s="242"/>
      <c r="B370" s="119"/>
      <c r="C370" s="250"/>
      <c r="D370" s="123">
        <v>46</v>
      </c>
      <c r="E370" s="119"/>
      <c r="F370" s="119"/>
      <c r="G370" s="118"/>
      <c r="H370" s="243"/>
      <c r="I370" s="243"/>
      <c r="J370" s="120"/>
      <c r="K370" s="119"/>
      <c r="M370" s="250" t="s">
        <v>501</v>
      </c>
    </row>
    <row r="371" spans="1:13" ht="12" hidden="1" customHeight="1" outlineLevel="2" x14ac:dyDescent="0.2">
      <c r="A371" s="242"/>
      <c r="B371" s="119"/>
      <c r="C371" s="250"/>
      <c r="D371" s="123">
        <v>47</v>
      </c>
      <c r="E371" s="119"/>
      <c r="F371" s="119"/>
      <c r="G371" s="118"/>
      <c r="H371" s="243"/>
      <c r="I371" s="243"/>
      <c r="J371" s="120"/>
      <c r="K371" s="119"/>
      <c r="M371" s="250" t="s">
        <v>502</v>
      </c>
    </row>
    <row r="372" spans="1:13" ht="12" hidden="1" customHeight="1" outlineLevel="2" x14ac:dyDescent="0.2">
      <c r="A372" s="242"/>
      <c r="B372" s="119"/>
      <c r="C372" s="250"/>
      <c r="D372" s="123">
        <v>48</v>
      </c>
      <c r="E372" s="119"/>
      <c r="F372" s="119"/>
      <c r="G372" s="118"/>
      <c r="H372" s="243"/>
      <c r="I372" s="243"/>
      <c r="J372" s="120"/>
      <c r="K372" s="119"/>
      <c r="M372" s="250" t="s">
        <v>503</v>
      </c>
    </row>
    <row r="373" spans="1:13" ht="12" hidden="1" customHeight="1" outlineLevel="2" x14ac:dyDescent="0.2">
      <c r="A373" s="242"/>
      <c r="B373" s="119"/>
      <c r="C373" s="250"/>
      <c r="D373" s="123">
        <v>49</v>
      </c>
      <c r="E373" s="119"/>
      <c r="F373" s="119"/>
      <c r="G373" s="118"/>
      <c r="H373" s="243"/>
      <c r="I373" s="243"/>
      <c r="J373" s="120"/>
      <c r="K373" s="119"/>
      <c r="M373" s="250" t="s">
        <v>12</v>
      </c>
    </row>
    <row r="374" spans="1:13" ht="12" hidden="1" customHeight="1" outlineLevel="2" x14ac:dyDescent="0.2">
      <c r="A374" s="242"/>
      <c r="B374" s="119"/>
      <c r="C374" s="250"/>
      <c r="D374" s="123">
        <v>50</v>
      </c>
      <c r="E374" s="119"/>
      <c r="F374" s="119"/>
      <c r="G374" s="118"/>
      <c r="H374" s="243"/>
      <c r="I374" s="243"/>
      <c r="J374" s="120"/>
      <c r="K374" s="119"/>
      <c r="M374" s="250" t="s">
        <v>1198</v>
      </c>
    </row>
    <row r="375" spans="1:13" s="68" customFormat="1" ht="11.25" hidden="1" outlineLevel="2" x14ac:dyDescent="0.2">
      <c r="A375" s="245"/>
      <c r="B375" s="123"/>
      <c r="C375" s="250"/>
      <c r="D375" s="123">
        <v>51</v>
      </c>
      <c r="E375" s="123"/>
      <c r="F375" s="123"/>
      <c r="G375" s="248"/>
      <c r="H375" s="249"/>
      <c r="I375" s="249"/>
      <c r="J375" s="120"/>
      <c r="K375" s="123"/>
      <c r="L375" s="123"/>
      <c r="M375" s="250" t="s">
        <v>504</v>
      </c>
    </row>
    <row r="376" spans="1:13" hidden="1" outlineLevel="2" x14ac:dyDescent="0.2">
      <c r="A376" s="242"/>
      <c r="B376" s="119"/>
      <c r="C376" s="250"/>
      <c r="D376" s="123">
        <v>52</v>
      </c>
      <c r="E376" s="119"/>
      <c r="F376" s="119"/>
      <c r="G376" s="118"/>
      <c r="H376" s="243"/>
      <c r="I376" s="243"/>
      <c r="J376" s="120"/>
      <c r="K376" s="119"/>
      <c r="M376" s="250" t="s">
        <v>505</v>
      </c>
    </row>
    <row r="377" spans="1:13" hidden="1" outlineLevel="2" x14ac:dyDescent="0.2">
      <c r="A377" s="242"/>
      <c r="B377" s="119"/>
      <c r="C377" s="250"/>
      <c r="D377" s="123">
        <v>53</v>
      </c>
      <c r="E377" s="119"/>
      <c r="F377" s="119"/>
      <c r="G377" s="118"/>
      <c r="H377" s="243"/>
      <c r="I377" s="243"/>
      <c r="J377" s="120"/>
      <c r="K377" s="119"/>
      <c r="M377" s="250" t="s">
        <v>506</v>
      </c>
    </row>
    <row r="378" spans="1:13" hidden="1" outlineLevel="2" x14ac:dyDescent="0.2">
      <c r="A378" s="242"/>
      <c r="B378" s="119"/>
      <c r="C378" s="250"/>
      <c r="D378" s="123">
        <v>54</v>
      </c>
      <c r="E378" s="119"/>
      <c r="F378" s="119"/>
      <c r="G378" s="118"/>
      <c r="H378" s="243"/>
      <c r="I378" s="243"/>
      <c r="J378" s="120"/>
      <c r="K378" s="119"/>
      <c r="M378" s="250" t="s">
        <v>507</v>
      </c>
    </row>
    <row r="379" spans="1:13" hidden="1" outlineLevel="2" x14ac:dyDescent="0.2">
      <c r="A379" s="242"/>
      <c r="B379" s="119"/>
      <c r="C379" s="250"/>
      <c r="D379" s="123">
        <v>55</v>
      </c>
      <c r="E379" s="119"/>
      <c r="F379" s="119"/>
      <c r="G379" s="118"/>
      <c r="H379" s="243"/>
      <c r="I379" s="243"/>
      <c r="J379" s="120"/>
      <c r="K379" s="119"/>
      <c r="M379" s="250" t="s">
        <v>508</v>
      </c>
    </row>
    <row r="380" spans="1:13" hidden="1" outlineLevel="2" x14ac:dyDescent="0.2">
      <c r="A380" s="242"/>
      <c r="B380" s="119"/>
      <c r="C380" s="250"/>
      <c r="D380" s="123">
        <v>56</v>
      </c>
      <c r="E380" s="119"/>
      <c r="F380" s="119"/>
      <c r="G380" s="118"/>
      <c r="H380" s="243"/>
      <c r="I380" s="243"/>
      <c r="J380" s="120"/>
      <c r="K380" s="119"/>
      <c r="M380" s="250" t="s">
        <v>12</v>
      </c>
    </row>
    <row r="381" spans="1:13" hidden="1" outlineLevel="2" x14ac:dyDescent="0.2">
      <c r="A381" s="242"/>
      <c r="B381" s="119"/>
      <c r="C381" s="250"/>
      <c r="D381" s="123">
        <v>57</v>
      </c>
      <c r="E381" s="119"/>
      <c r="F381" s="119"/>
      <c r="G381" s="118"/>
      <c r="H381" s="243"/>
      <c r="I381" s="243"/>
      <c r="J381" s="120"/>
      <c r="K381" s="119"/>
      <c r="M381" s="250" t="s">
        <v>514</v>
      </c>
    </row>
    <row r="382" spans="1:13" hidden="1" outlineLevel="2" x14ac:dyDescent="0.2">
      <c r="A382" s="242"/>
      <c r="B382" s="119"/>
      <c r="C382" s="250"/>
      <c r="D382" s="123">
        <v>58</v>
      </c>
      <c r="E382" s="119" t="s">
        <v>1199</v>
      </c>
      <c r="F382" s="119" t="s">
        <v>1199</v>
      </c>
      <c r="G382" s="118"/>
      <c r="H382" s="243"/>
      <c r="I382" s="243"/>
      <c r="J382" s="120"/>
      <c r="K382" s="119"/>
      <c r="M382" s="250" t="s">
        <v>515</v>
      </c>
    </row>
    <row r="383" spans="1:13" hidden="1" outlineLevel="2" x14ac:dyDescent="0.2">
      <c r="A383" s="242"/>
      <c r="B383" s="119"/>
      <c r="C383" s="250"/>
      <c r="D383" s="123">
        <v>59</v>
      </c>
      <c r="E383" s="119" t="s">
        <v>1199</v>
      </c>
      <c r="F383" s="119" t="s">
        <v>1199</v>
      </c>
      <c r="G383" s="118"/>
      <c r="H383" s="243"/>
      <c r="I383" s="243"/>
      <c r="J383" s="120"/>
      <c r="K383" s="119"/>
      <c r="M383" s="250" t="s">
        <v>516</v>
      </c>
    </row>
    <row r="384" spans="1:13" hidden="1" outlineLevel="2" x14ac:dyDescent="0.2">
      <c r="A384" s="242"/>
      <c r="B384" s="119"/>
      <c r="C384" s="250"/>
      <c r="D384" s="123">
        <v>60</v>
      </c>
      <c r="E384" s="119"/>
      <c r="F384" s="118"/>
      <c r="G384" s="118"/>
      <c r="H384" s="243"/>
      <c r="I384" s="243"/>
      <c r="J384" s="120"/>
      <c r="K384" s="119"/>
      <c r="M384" s="250" t="s">
        <v>12</v>
      </c>
    </row>
    <row r="385" spans="1:13" hidden="1" outlineLevel="2" x14ac:dyDescent="0.2">
      <c r="A385" s="242"/>
      <c r="B385" s="119"/>
      <c r="C385" s="250"/>
      <c r="D385" s="123">
        <v>61</v>
      </c>
      <c r="E385" s="119"/>
      <c r="F385" s="118"/>
      <c r="G385" s="118"/>
      <c r="H385" s="243"/>
      <c r="I385" s="243"/>
      <c r="J385" s="120"/>
      <c r="K385" s="119"/>
      <c r="M385" s="250" t="s">
        <v>506</v>
      </c>
    </row>
    <row r="386" spans="1:13" hidden="1" outlineLevel="2" x14ac:dyDescent="0.2">
      <c r="A386" s="242"/>
      <c r="B386" s="119"/>
      <c r="C386" s="250"/>
      <c r="D386" s="123">
        <v>62</v>
      </c>
      <c r="E386" s="119"/>
      <c r="F386" s="118"/>
      <c r="G386" s="118"/>
      <c r="H386" s="243"/>
      <c r="I386" s="243"/>
      <c r="J386" s="120"/>
      <c r="K386" s="119"/>
      <c r="M386" s="250" t="s">
        <v>507</v>
      </c>
    </row>
    <row r="387" spans="1:13" hidden="1" outlineLevel="2" x14ac:dyDescent="0.2">
      <c r="A387" s="242"/>
      <c r="B387" s="119"/>
      <c r="C387" s="250"/>
      <c r="D387" s="123">
        <v>63</v>
      </c>
      <c r="E387" s="119"/>
      <c r="F387" s="118"/>
      <c r="G387" s="118"/>
      <c r="H387" s="243"/>
      <c r="I387" s="243"/>
      <c r="J387" s="120"/>
      <c r="K387" s="119"/>
      <c r="M387" s="250" t="s">
        <v>508</v>
      </c>
    </row>
    <row r="388" spans="1:13" hidden="1" outlineLevel="2" x14ac:dyDescent="0.2">
      <c r="A388" s="242"/>
      <c r="B388" s="119"/>
      <c r="C388" s="250"/>
      <c r="D388" s="123">
        <v>64</v>
      </c>
      <c r="E388" s="119"/>
      <c r="F388" s="118"/>
      <c r="G388" s="118"/>
      <c r="H388" s="243"/>
      <c r="I388" s="243"/>
      <c r="J388" s="120"/>
      <c r="K388" s="119"/>
      <c r="M388" s="250" t="s">
        <v>12</v>
      </c>
    </row>
    <row r="389" spans="1:13" hidden="1" outlineLevel="2" x14ac:dyDescent="0.2">
      <c r="A389" s="242"/>
      <c r="B389" s="119"/>
      <c r="C389" s="250"/>
      <c r="D389" s="123">
        <v>65</v>
      </c>
      <c r="E389" s="119"/>
      <c r="F389" s="118"/>
      <c r="G389" s="118"/>
      <c r="H389" s="243"/>
      <c r="I389" s="243"/>
      <c r="J389" s="120"/>
      <c r="K389" s="119"/>
      <c r="M389" s="250" t="s">
        <v>509</v>
      </c>
    </row>
    <row r="390" spans="1:13" hidden="1" outlineLevel="2" x14ac:dyDescent="0.2">
      <c r="A390" s="242"/>
      <c r="B390" s="119"/>
      <c r="C390" s="250"/>
      <c r="D390" s="123">
        <v>66</v>
      </c>
      <c r="E390" s="119"/>
      <c r="F390" s="118"/>
      <c r="G390" s="118"/>
      <c r="H390" s="243"/>
      <c r="I390" s="243"/>
      <c r="J390" s="120"/>
      <c r="K390" s="119"/>
      <c r="M390" s="250" t="s">
        <v>510</v>
      </c>
    </row>
    <row r="391" spans="1:13" hidden="1" outlineLevel="2" x14ac:dyDescent="0.2">
      <c r="A391" s="242"/>
      <c r="B391" s="119"/>
      <c r="C391" s="250"/>
      <c r="D391" s="123">
        <v>67</v>
      </c>
      <c r="E391" s="119"/>
      <c r="F391" s="118"/>
      <c r="G391" s="118"/>
      <c r="H391" s="243"/>
      <c r="I391" s="243"/>
      <c r="J391" s="120"/>
      <c r="K391" s="119"/>
      <c r="M391" s="250" t="s">
        <v>511</v>
      </c>
    </row>
    <row r="392" spans="1:13" hidden="1" outlineLevel="2" x14ac:dyDescent="0.2">
      <c r="A392" s="242"/>
      <c r="B392" s="119"/>
      <c r="C392" s="250"/>
      <c r="D392" s="123">
        <v>68</v>
      </c>
      <c r="E392" s="119"/>
      <c r="F392" s="118"/>
      <c r="G392" s="118"/>
      <c r="H392" s="243"/>
      <c r="I392" s="243"/>
      <c r="J392" s="120"/>
      <c r="K392" s="119"/>
      <c r="M392" s="250" t="s">
        <v>512</v>
      </c>
    </row>
    <row r="393" spans="1:13" hidden="1" outlineLevel="2" x14ac:dyDescent="0.2">
      <c r="A393" s="242"/>
      <c r="B393" s="119"/>
      <c r="C393" s="250"/>
      <c r="D393" s="123">
        <v>69</v>
      </c>
      <c r="E393" s="119"/>
      <c r="F393" s="118"/>
      <c r="G393" s="118"/>
      <c r="H393" s="243"/>
      <c r="I393" s="243"/>
      <c r="J393" s="120"/>
      <c r="K393" s="119"/>
      <c r="M393" s="250" t="s">
        <v>513</v>
      </c>
    </row>
    <row r="394" spans="1:13" hidden="1" outlineLevel="2" x14ac:dyDescent="0.2">
      <c r="A394" s="242"/>
      <c r="B394" s="119"/>
      <c r="C394" s="250"/>
      <c r="D394" s="123">
        <v>70</v>
      </c>
      <c r="E394" s="119"/>
      <c r="F394" s="118"/>
      <c r="G394" s="118"/>
      <c r="H394" s="243"/>
      <c r="I394" s="243"/>
      <c r="J394" s="120"/>
      <c r="K394" s="119"/>
      <c r="M394" s="250" t="s">
        <v>12</v>
      </c>
    </row>
    <row r="395" spans="1:13" hidden="1" outlineLevel="2" x14ac:dyDescent="0.2">
      <c r="A395" s="242"/>
      <c r="B395" s="119"/>
      <c r="C395" s="250"/>
      <c r="D395" s="123">
        <v>71</v>
      </c>
      <c r="E395" s="119"/>
      <c r="F395" s="118"/>
      <c r="G395" s="118"/>
      <c r="H395" s="243"/>
      <c r="I395" s="243"/>
      <c r="J395" s="120"/>
      <c r="K395" s="119"/>
      <c r="M395" s="250" t="s">
        <v>514</v>
      </c>
    </row>
    <row r="396" spans="1:13" hidden="1" outlineLevel="2" x14ac:dyDescent="0.2">
      <c r="A396" s="242"/>
      <c r="B396" s="119"/>
      <c r="C396" s="250"/>
      <c r="D396" s="123">
        <v>72</v>
      </c>
      <c r="E396" s="119"/>
      <c r="F396" s="118"/>
      <c r="G396" s="118"/>
      <c r="H396" s="243"/>
      <c r="I396" s="243"/>
      <c r="J396" s="120"/>
      <c r="K396" s="119"/>
      <c r="M396" s="250" t="s">
        <v>515</v>
      </c>
    </row>
    <row r="397" spans="1:13" hidden="1" outlineLevel="2" x14ac:dyDescent="0.2">
      <c r="A397" s="242"/>
      <c r="B397" s="119"/>
      <c r="C397" s="250"/>
      <c r="D397" s="123">
        <v>73</v>
      </c>
      <c r="E397" s="119"/>
      <c r="F397" s="118"/>
      <c r="G397" s="118"/>
      <c r="H397" s="243"/>
      <c r="I397" s="243"/>
      <c r="J397" s="120"/>
      <c r="K397" s="119"/>
      <c r="M397" s="250" t="s">
        <v>516</v>
      </c>
    </row>
    <row r="398" spans="1:13" hidden="1" outlineLevel="2" x14ac:dyDescent="0.2">
      <c r="A398" s="242"/>
      <c r="B398" s="119"/>
      <c r="C398" s="250"/>
      <c r="D398" s="123">
        <v>74</v>
      </c>
      <c r="E398" s="119"/>
      <c r="F398" s="118"/>
      <c r="G398" s="118"/>
      <c r="H398" s="243"/>
      <c r="I398" s="243"/>
      <c r="J398" s="120"/>
      <c r="K398" s="119"/>
      <c r="M398" s="250" t="s">
        <v>12</v>
      </c>
    </row>
    <row r="399" spans="1:13" hidden="1" outlineLevel="2" x14ac:dyDescent="0.2">
      <c r="A399" s="242"/>
      <c r="B399" s="119"/>
      <c r="C399" s="69"/>
      <c r="D399" s="123">
        <f t="shared" ref="D399:D401" si="4">D398+1</f>
        <v>75</v>
      </c>
      <c r="E399" s="119"/>
      <c r="F399" s="118"/>
      <c r="G399" s="118"/>
      <c r="H399" s="243"/>
      <c r="I399" s="243"/>
      <c r="J399" s="120"/>
      <c r="K399" s="119"/>
      <c r="M399" s="119"/>
    </row>
    <row r="400" spans="1:13" hidden="1" outlineLevel="2" x14ac:dyDescent="0.2">
      <c r="A400" s="242"/>
      <c r="B400" s="119"/>
      <c r="C400" s="69"/>
      <c r="D400" s="123">
        <f t="shared" si="4"/>
        <v>76</v>
      </c>
      <c r="E400" s="119"/>
      <c r="F400" s="118"/>
      <c r="G400" s="118"/>
      <c r="H400" s="243"/>
      <c r="I400" s="243"/>
      <c r="J400" s="120"/>
      <c r="K400" s="119"/>
      <c r="M400" s="119"/>
    </row>
    <row r="401" spans="1:13" hidden="1" outlineLevel="2" x14ac:dyDescent="0.2">
      <c r="A401" s="242"/>
      <c r="B401" s="119"/>
      <c r="C401" s="69"/>
      <c r="D401" s="123">
        <f t="shared" si="4"/>
        <v>77</v>
      </c>
      <c r="E401" s="119"/>
      <c r="F401" s="118"/>
      <c r="G401" s="118"/>
      <c r="H401" s="243"/>
      <c r="I401" s="243"/>
      <c r="J401" s="120"/>
      <c r="K401" s="119"/>
      <c r="M401" s="119"/>
    </row>
    <row r="402" spans="1:13" hidden="1" outlineLevel="2" x14ac:dyDescent="0.2">
      <c r="A402" s="242"/>
      <c r="B402" s="119"/>
      <c r="C402" s="119"/>
      <c r="D402" s="119"/>
      <c r="E402" s="119"/>
      <c r="F402" s="118"/>
      <c r="G402" s="118"/>
      <c r="H402" s="243"/>
      <c r="I402" s="243"/>
      <c r="J402" s="120"/>
      <c r="K402" s="119"/>
      <c r="M402" s="119"/>
    </row>
    <row r="403" spans="1:13" hidden="1" outlineLevel="2" x14ac:dyDescent="0.2">
      <c r="A403" s="242"/>
      <c r="B403" s="119"/>
      <c r="C403" s="115" t="s">
        <v>302</v>
      </c>
      <c r="D403" s="119"/>
      <c r="E403" s="119"/>
      <c r="F403" s="118"/>
      <c r="G403" s="118"/>
      <c r="H403" s="243"/>
      <c r="I403" s="243"/>
      <c r="J403" s="120"/>
      <c r="K403" s="119"/>
      <c r="M403" s="119"/>
    </row>
    <row r="404" spans="1:13" hidden="1" outlineLevel="2" x14ac:dyDescent="0.2">
      <c r="A404" s="242"/>
      <c r="B404" s="119"/>
      <c r="C404" s="251">
        <v>60</v>
      </c>
      <c r="D404" s="119">
        <v>1</v>
      </c>
      <c r="E404" s="119"/>
      <c r="F404" s="118"/>
      <c r="G404" s="118"/>
      <c r="H404" s="243"/>
      <c r="I404" s="243"/>
      <c r="J404" s="120"/>
      <c r="K404" s="119"/>
      <c r="M404" s="119"/>
    </row>
    <row r="405" spans="1:13" hidden="1" outlineLevel="2" x14ac:dyDescent="0.2">
      <c r="A405" s="242"/>
      <c r="B405" s="119"/>
      <c r="C405" s="251">
        <v>70</v>
      </c>
      <c r="D405" s="119">
        <f>D404+1</f>
        <v>2</v>
      </c>
      <c r="E405" s="119"/>
      <c r="F405" s="118"/>
      <c r="G405" s="118"/>
      <c r="H405" s="243"/>
      <c r="I405" s="243"/>
      <c r="J405" s="120"/>
      <c r="K405" s="119"/>
      <c r="M405" s="119"/>
    </row>
    <row r="406" spans="1:13" hidden="1" outlineLevel="2" x14ac:dyDescent="0.2">
      <c r="A406" s="242"/>
      <c r="B406" s="119"/>
      <c r="C406" s="251">
        <v>80</v>
      </c>
      <c r="D406" s="119">
        <f t="shared" ref="D406:D418" si="5">D405+1</f>
        <v>3</v>
      </c>
      <c r="E406" s="119"/>
      <c r="F406" s="118"/>
      <c r="G406" s="118"/>
      <c r="H406" s="243"/>
      <c r="I406" s="243"/>
      <c r="J406" s="120"/>
      <c r="K406" s="119"/>
      <c r="M406" s="119"/>
    </row>
    <row r="407" spans="1:13" hidden="1" outlineLevel="2" x14ac:dyDescent="0.2">
      <c r="A407" s="242"/>
      <c r="B407" s="119"/>
      <c r="C407" s="251">
        <v>90</v>
      </c>
      <c r="D407" s="119">
        <f t="shared" si="5"/>
        <v>4</v>
      </c>
      <c r="E407" s="119"/>
      <c r="F407" s="118"/>
      <c r="G407" s="118"/>
      <c r="H407" s="243"/>
      <c r="I407" s="243"/>
      <c r="J407" s="120"/>
      <c r="K407" s="119"/>
      <c r="M407" s="119"/>
    </row>
    <row r="408" spans="1:13" hidden="1" outlineLevel="2" x14ac:dyDescent="0.2">
      <c r="A408" s="242"/>
      <c r="B408" s="119"/>
      <c r="C408" s="251">
        <v>100</v>
      </c>
      <c r="D408" s="119">
        <f t="shared" si="5"/>
        <v>5</v>
      </c>
      <c r="E408" s="119"/>
      <c r="F408" s="118"/>
      <c r="G408" s="118"/>
      <c r="H408" s="243"/>
      <c r="I408" s="243"/>
      <c r="J408" s="120"/>
      <c r="K408" s="119"/>
      <c r="M408" s="119"/>
    </row>
    <row r="409" spans="1:13" hidden="1" outlineLevel="2" x14ac:dyDescent="0.2">
      <c r="A409" s="242"/>
      <c r="B409" s="119"/>
      <c r="C409" s="251">
        <v>110</v>
      </c>
      <c r="D409" s="119">
        <f t="shared" si="5"/>
        <v>6</v>
      </c>
      <c r="E409" s="119"/>
      <c r="F409" s="118"/>
      <c r="G409" s="118"/>
      <c r="H409" s="243"/>
      <c r="I409" s="243"/>
      <c r="J409" s="120"/>
      <c r="K409" s="119"/>
      <c r="M409" s="119"/>
    </row>
    <row r="410" spans="1:13" hidden="1" outlineLevel="2" x14ac:dyDescent="0.2">
      <c r="A410" s="242"/>
      <c r="B410" s="119"/>
      <c r="C410" s="251">
        <v>120</v>
      </c>
      <c r="D410" s="119">
        <f t="shared" si="5"/>
        <v>7</v>
      </c>
      <c r="E410" s="119"/>
      <c r="F410" s="118"/>
      <c r="G410" s="118"/>
      <c r="H410" s="243"/>
      <c r="I410" s="243"/>
      <c r="J410" s="120"/>
      <c r="K410" s="119"/>
      <c r="M410" s="119"/>
    </row>
    <row r="411" spans="1:13" hidden="1" outlineLevel="2" x14ac:dyDescent="0.2">
      <c r="A411" s="242"/>
      <c r="B411" s="119"/>
      <c r="C411" s="251">
        <v>130</v>
      </c>
      <c r="D411" s="119">
        <f t="shared" si="5"/>
        <v>8</v>
      </c>
      <c r="E411" s="119"/>
      <c r="F411" s="118"/>
      <c r="G411" s="118"/>
      <c r="H411" s="243"/>
      <c r="I411" s="243"/>
      <c r="J411" s="120"/>
      <c r="K411" s="119"/>
      <c r="M411" s="119"/>
    </row>
    <row r="412" spans="1:13" hidden="1" outlineLevel="2" x14ac:dyDescent="0.2">
      <c r="A412" s="242"/>
      <c r="B412" s="119"/>
      <c r="C412" s="251">
        <v>140</v>
      </c>
      <c r="D412" s="119">
        <f t="shared" si="5"/>
        <v>9</v>
      </c>
      <c r="E412" s="119"/>
      <c r="F412" s="118"/>
      <c r="G412" s="118"/>
      <c r="H412" s="243"/>
      <c r="I412" s="243"/>
      <c r="J412" s="120"/>
      <c r="K412" s="119"/>
      <c r="M412" s="119"/>
    </row>
    <row r="413" spans="1:13" hidden="1" outlineLevel="2" x14ac:dyDescent="0.2">
      <c r="A413" s="242"/>
      <c r="B413" s="119"/>
      <c r="C413" s="251">
        <v>150</v>
      </c>
      <c r="D413" s="119">
        <f t="shared" si="5"/>
        <v>10</v>
      </c>
      <c r="E413" s="119"/>
      <c r="F413" s="118"/>
      <c r="G413" s="118"/>
      <c r="H413" s="243"/>
      <c r="I413" s="243"/>
      <c r="J413" s="120"/>
      <c r="K413" s="119"/>
      <c r="M413" s="119"/>
    </row>
    <row r="414" spans="1:13" hidden="1" outlineLevel="2" x14ac:dyDescent="0.2">
      <c r="A414" s="242"/>
      <c r="B414" s="119"/>
      <c r="C414" s="251" t="s">
        <v>12</v>
      </c>
      <c r="D414" s="119">
        <f t="shared" si="5"/>
        <v>11</v>
      </c>
      <c r="E414" s="119"/>
      <c r="F414" s="118"/>
      <c r="G414" s="118"/>
      <c r="H414" s="243"/>
      <c r="I414" s="243"/>
      <c r="J414" s="120"/>
      <c r="K414" s="119"/>
      <c r="M414" s="119"/>
    </row>
    <row r="415" spans="1:13" hidden="1" outlineLevel="2" x14ac:dyDescent="0.2">
      <c r="A415" s="242"/>
      <c r="B415" s="119"/>
      <c r="C415" s="251" t="s">
        <v>12</v>
      </c>
      <c r="D415" s="119">
        <f t="shared" si="5"/>
        <v>12</v>
      </c>
      <c r="E415" s="119"/>
      <c r="F415" s="118"/>
      <c r="G415" s="118"/>
      <c r="H415" s="243"/>
      <c r="I415" s="243"/>
      <c r="J415" s="120"/>
      <c r="K415" s="119"/>
      <c r="M415" s="119"/>
    </row>
    <row r="416" spans="1:13" hidden="1" outlineLevel="2" x14ac:dyDescent="0.2">
      <c r="A416" s="242"/>
      <c r="B416" s="119"/>
      <c r="C416" s="251" t="s">
        <v>12</v>
      </c>
      <c r="D416" s="119">
        <f t="shared" si="5"/>
        <v>13</v>
      </c>
      <c r="E416" s="119"/>
      <c r="F416" s="118"/>
      <c r="G416" s="118"/>
      <c r="H416" s="243"/>
      <c r="I416" s="243"/>
      <c r="J416" s="120"/>
      <c r="K416" s="119"/>
      <c r="M416" s="119"/>
    </row>
    <row r="417" spans="1:13" hidden="1" outlineLevel="2" x14ac:dyDescent="0.2">
      <c r="A417" s="242"/>
      <c r="B417" s="119"/>
      <c r="C417" s="251" t="s">
        <v>12</v>
      </c>
      <c r="D417" s="119">
        <f t="shared" si="5"/>
        <v>14</v>
      </c>
      <c r="E417" s="119"/>
      <c r="F417" s="118"/>
      <c r="G417" s="118"/>
      <c r="H417" s="243"/>
      <c r="I417" s="243"/>
      <c r="J417" s="120"/>
      <c r="K417" s="119"/>
      <c r="M417" s="119"/>
    </row>
    <row r="418" spans="1:13" hidden="1" outlineLevel="2" x14ac:dyDescent="0.2">
      <c r="A418" s="242"/>
      <c r="B418" s="119"/>
      <c r="C418" s="251" t="s">
        <v>12</v>
      </c>
      <c r="D418" s="119">
        <f t="shared" si="5"/>
        <v>15</v>
      </c>
      <c r="E418" s="119"/>
      <c r="F418" s="118"/>
      <c r="G418" s="118"/>
      <c r="H418" s="243"/>
      <c r="I418" s="243"/>
      <c r="J418" s="120"/>
      <c r="K418" s="119"/>
      <c r="M418" s="119"/>
    </row>
    <row r="419" spans="1:13" hidden="1" outlineLevel="2" x14ac:dyDescent="0.2">
      <c r="A419" s="242"/>
      <c r="B419" s="119"/>
      <c r="C419" s="119"/>
      <c r="D419" s="119"/>
      <c r="E419" s="119"/>
      <c r="F419" s="118"/>
      <c r="G419" s="118"/>
      <c r="H419" s="243"/>
      <c r="I419" s="243"/>
      <c r="J419" s="120"/>
      <c r="K419" s="119"/>
      <c r="M419" s="119"/>
    </row>
    <row r="420" spans="1:13" hidden="1" outlineLevel="2" x14ac:dyDescent="0.2">
      <c r="A420" s="242"/>
      <c r="B420" s="119"/>
      <c r="C420" s="247" t="s">
        <v>303</v>
      </c>
      <c r="D420" s="119"/>
      <c r="E420" s="119"/>
      <c r="F420" s="118"/>
      <c r="G420" s="118"/>
      <c r="H420" s="243"/>
      <c r="I420" s="243"/>
      <c r="J420" s="120"/>
      <c r="K420" s="119"/>
      <c r="M420" s="119"/>
    </row>
    <row r="421" spans="1:13" hidden="1" outlineLevel="2" x14ac:dyDescent="0.2">
      <c r="A421" s="242"/>
      <c r="B421" s="119"/>
      <c r="C421" s="114" t="s">
        <v>517</v>
      </c>
      <c r="D421" s="119">
        <v>1</v>
      </c>
      <c r="E421" s="119"/>
      <c r="F421" s="118"/>
      <c r="G421" s="118"/>
      <c r="H421" s="243"/>
      <c r="I421" s="243"/>
      <c r="J421" s="120"/>
      <c r="K421" s="119"/>
      <c r="M421" s="119"/>
    </row>
    <row r="422" spans="1:13" hidden="1" outlineLevel="2" x14ac:dyDescent="0.2">
      <c r="A422" s="242"/>
      <c r="B422" s="119"/>
      <c r="C422" s="114" t="s">
        <v>518</v>
      </c>
      <c r="D422" s="119">
        <f>D421+1</f>
        <v>2</v>
      </c>
      <c r="E422" s="119"/>
      <c r="F422" s="118"/>
      <c r="G422" s="118"/>
      <c r="H422" s="243"/>
      <c r="I422" s="243"/>
      <c r="J422" s="120"/>
      <c r="K422" s="119"/>
      <c r="M422" s="119"/>
    </row>
    <row r="423" spans="1:13" hidden="1" outlineLevel="2" x14ac:dyDescent="0.2">
      <c r="A423" s="242"/>
      <c r="B423" s="119"/>
      <c r="C423" s="114" t="s">
        <v>519</v>
      </c>
      <c r="D423" s="119">
        <f t="shared" ref="D423:D435" si="6">D422+1</f>
        <v>3</v>
      </c>
      <c r="E423" s="119"/>
      <c r="F423" s="118"/>
      <c r="G423" s="118"/>
      <c r="H423" s="243"/>
      <c r="I423" s="243"/>
      <c r="J423" s="120"/>
      <c r="K423" s="119"/>
      <c r="M423" s="119"/>
    </row>
    <row r="424" spans="1:13" hidden="1" outlineLevel="2" x14ac:dyDescent="0.2">
      <c r="A424" s="242"/>
      <c r="B424" s="119"/>
      <c r="C424" s="114" t="s">
        <v>229</v>
      </c>
      <c r="D424" s="119">
        <f t="shared" si="6"/>
        <v>4</v>
      </c>
      <c r="E424" s="119"/>
      <c r="F424" s="118"/>
      <c r="G424" s="118"/>
      <c r="H424" s="243"/>
      <c r="I424" s="243"/>
      <c r="J424" s="120"/>
      <c r="K424" s="119"/>
      <c r="M424" s="119"/>
    </row>
    <row r="425" spans="1:13" hidden="1" outlineLevel="2" x14ac:dyDescent="0.2">
      <c r="A425" s="242"/>
      <c r="B425" s="119"/>
      <c r="C425" s="114" t="s">
        <v>520</v>
      </c>
      <c r="D425" s="119">
        <f t="shared" si="6"/>
        <v>5</v>
      </c>
      <c r="E425" s="119"/>
      <c r="F425" s="118"/>
      <c r="G425" s="118"/>
      <c r="H425" s="243"/>
      <c r="I425" s="243"/>
      <c r="J425" s="120"/>
      <c r="K425" s="119"/>
      <c r="M425" s="119"/>
    </row>
    <row r="426" spans="1:13" hidden="1" outlineLevel="2" x14ac:dyDescent="0.2">
      <c r="A426" s="242"/>
      <c r="B426" s="119"/>
      <c r="C426" s="114" t="s">
        <v>521</v>
      </c>
      <c r="D426" s="119">
        <f t="shared" si="6"/>
        <v>6</v>
      </c>
      <c r="E426" s="119"/>
      <c r="F426" s="118"/>
      <c r="G426" s="118"/>
      <c r="H426" s="243"/>
      <c r="I426" s="243"/>
      <c r="J426" s="120"/>
      <c r="K426" s="119"/>
      <c r="M426" s="119"/>
    </row>
    <row r="427" spans="1:13" hidden="1" outlineLevel="2" x14ac:dyDescent="0.2">
      <c r="A427" s="242"/>
      <c r="B427" s="119"/>
      <c r="C427" s="114" t="s">
        <v>522</v>
      </c>
      <c r="D427" s="119">
        <f t="shared" si="6"/>
        <v>7</v>
      </c>
      <c r="E427" s="119"/>
      <c r="F427" s="118"/>
      <c r="G427" s="118"/>
      <c r="H427" s="243"/>
      <c r="I427" s="243"/>
      <c r="J427" s="120"/>
      <c r="K427" s="119"/>
      <c r="M427" s="119"/>
    </row>
    <row r="428" spans="1:13" hidden="1" outlineLevel="2" x14ac:dyDescent="0.2">
      <c r="A428" s="242"/>
      <c r="B428" s="119"/>
      <c r="C428" s="114" t="s">
        <v>523</v>
      </c>
      <c r="D428" s="119">
        <f t="shared" si="6"/>
        <v>8</v>
      </c>
      <c r="E428" s="119"/>
      <c r="F428" s="118"/>
      <c r="G428" s="118"/>
      <c r="H428" s="243"/>
      <c r="I428" s="243"/>
      <c r="J428" s="120"/>
      <c r="K428" s="119"/>
      <c r="M428" s="119"/>
    </row>
    <row r="429" spans="1:13" hidden="1" outlineLevel="2" x14ac:dyDescent="0.2">
      <c r="A429" s="242"/>
      <c r="B429" s="119"/>
      <c r="C429" s="114" t="s">
        <v>524</v>
      </c>
      <c r="D429" s="119">
        <f t="shared" si="6"/>
        <v>9</v>
      </c>
      <c r="E429" s="119"/>
      <c r="F429" s="118"/>
      <c r="G429" s="118"/>
      <c r="H429" s="243"/>
      <c r="I429" s="243"/>
      <c r="J429" s="120"/>
      <c r="K429" s="119"/>
      <c r="M429" s="119"/>
    </row>
    <row r="430" spans="1:13" hidden="1" outlineLevel="2" x14ac:dyDescent="0.2">
      <c r="A430" s="242"/>
      <c r="B430" s="119"/>
      <c r="C430" s="114" t="s">
        <v>524</v>
      </c>
      <c r="D430" s="119">
        <f t="shared" si="6"/>
        <v>10</v>
      </c>
      <c r="E430" s="119"/>
      <c r="F430" s="118"/>
      <c r="G430" s="118"/>
      <c r="H430" s="243"/>
      <c r="I430" s="243"/>
      <c r="J430" s="120"/>
      <c r="K430" s="119"/>
      <c r="M430" s="119"/>
    </row>
    <row r="431" spans="1:13" hidden="1" outlineLevel="2" x14ac:dyDescent="0.2">
      <c r="A431" s="242"/>
      <c r="B431" s="119"/>
      <c r="C431" s="114" t="s">
        <v>524</v>
      </c>
      <c r="D431" s="119">
        <f t="shared" si="6"/>
        <v>11</v>
      </c>
      <c r="E431" s="119"/>
      <c r="F431" s="118"/>
      <c r="G431" s="118"/>
      <c r="H431" s="243"/>
      <c r="I431" s="243"/>
      <c r="J431" s="120"/>
      <c r="K431" s="119"/>
      <c r="M431" s="119"/>
    </row>
    <row r="432" spans="1:13" hidden="1" outlineLevel="2" x14ac:dyDescent="0.2">
      <c r="A432" s="242"/>
      <c r="B432" s="119"/>
      <c r="C432" s="114" t="s">
        <v>525</v>
      </c>
      <c r="D432" s="119">
        <f t="shared" si="6"/>
        <v>12</v>
      </c>
      <c r="E432" s="119"/>
      <c r="F432" s="118"/>
      <c r="G432" s="118"/>
      <c r="H432" s="243"/>
      <c r="I432" s="243"/>
      <c r="J432" s="120"/>
      <c r="K432" s="119"/>
      <c r="M432" s="119"/>
    </row>
    <row r="433" spans="1:13" hidden="1" outlineLevel="2" x14ac:dyDescent="0.2">
      <c r="A433" s="242"/>
      <c r="B433" s="119"/>
      <c r="C433" s="114" t="s">
        <v>526</v>
      </c>
      <c r="D433" s="119">
        <f t="shared" si="6"/>
        <v>13</v>
      </c>
      <c r="E433" s="119"/>
      <c r="F433" s="118"/>
      <c r="G433" s="118"/>
      <c r="H433" s="243"/>
      <c r="I433" s="243"/>
      <c r="J433" s="120"/>
      <c r="K433" s="119"/>
      <c r="M433" s="119"/>
    </row>
    <row r="434" spans="1:13" hidden="1" outlineLevel="2" x14ac:dyDescent="0.2">
      <c r="A434" s="242"/>
      <c r="B434" s="119"/>
      <c r="C434" s="114" t="s">
        <v>527</v>
      </c>
      <c r="D434" s="119">
        <f t="shared" si="6"/>
        <v>14</v>
      </c>
      <c r="E434" s="119"/>
      <c r="F434" s="118"/>
      <c r="G434" s="118"/>
      <c r="H434" s="243"/>
      <c r="I434" s="243"/>
      <c r="J434" s="120"/>
      <c r="K434" s="119"/>
      <c r="M434" s="119"/>
    </row>
    <row r="435" spans="1:13" hidden="1" outlineLevel="2" x14ac:dyDescent="0.2">
      <c r="A435" s="242"/>
      <c r="B435" s="119"/>
      <c r="C435" s="114" t="s">
        <v>528</v>
      </c>
      <c r="D435" s="119">
        <f t="shared" si="6"/>
        <v>15</v>
      </c>
      <c r="E435" s="119"/>
      <c r="F435" s="118"/>
      <c r="G435" s="118"/>
      <c r="H435" s="243"/>
      <c r="I435" s="243"/>
      <c r="J435" s="120"/>
      <c r="K435" s="119"/>
      <c r="M435" s="119"/>
    </row>
    <row r="436" spans="1:13" hidden="1" outlineLevel="2" x14ac:dyDescent="0.2">
      <c r="A436" s="242"/>
      <c r="B436" s="119"/>
      <c r="C436" s="119"/>
      <c r="D436" s="119"/>
      <c r="E436" s="119"/>
      <c r="F436" s="118"/>
      <c r="G436" s="118"/>
      <c r="H436" s="243"/>
      <c r="I436" s="243"/>
      <c r="J436" s="120"/>
      <c r="K436" s="119"/>
      <c r="M436" s="119"/>
    </row>
    <row r="437" spans="1:13" hidden="1" outlineLevel="2" x14ac:dyDescent="0.2">
      <c r="A437" s="242"/>
      <c r="B437" s="119"/>
      <c r="C437" s="115" t="s">
        <v>304</v>
      </c>
      <c r="D437" s="119"/>
      <c r="E437" s="115" t="s">
        <v>305</v>
      </c>
      <c r="F437" s="118"/>
      <c r="G437" s="118"/>
      <c r="H437" s="243"/>
      <c r="I437" s="243"/>
      <c r="J437" s="120"/>
      <c r="K437" s="119"/>
      <c r="M437" s="119"/>
    </row>
    <row r="438" spans="1:13" hidden="1" outlineLevel="2" x14ac:dyDescent="0.2">
      <c r="A438" s="242"/>
      <c r="B438" s="252" t="s">
        <v>529</v>
      </c>
      <c r="C438" s="250" t="s">
        <v>306</v>
      </c>
      <c r="D438" s="119">
        <v>1</v>
      </c>
      <c r="E438" s="250" t="s">
        <v>529</v>
      </c>
      <c r="F438" s="118"/>
      <c r="G438" s="118"/>
      <c r="H438" s="243"/>
      <c r="I438" s="243"/>
      <c r="J438" s="120"/>
      <c r="K438" s="119"/>
      <c r="M438" s="119"/>
    </row>
    <row r="439" spans="1:13" hidden="1" outlineLevel="2" x14ac:dyDescent="0.2">
      <c r="A439" s="242"/>
      <c r="B439" s="252" t="s">
        <v>530</v>
      </c>
      <c r="C439" s="250" t="str">
        <f>B445</f>
        <v>R553FKDB - COL. LATON DB LOW FLOW</v>
      </c>
      <c r="D439" s="119">
        <f>D438+1</f>
        <v>2</v>
      </c>
      <c r="E439" s="250" t="s">
        <v>530</v>
      </c>
      <c r="F439" s="118"/>
      <c r="G439" s="118"/>
      <c r="H439" s="243"/>
      <c r="I439" s="243"/>
      <c r="J439" s="120"/>
      <c r="K439" s="119"/>
      <c r="M439" s="119"/>
    </row>
    <row r="440" spans="1:13" hidden="1" outlineLevel="2" x14ac:dyDescent="0.2">
      <c r="A440" s="242"/>
      <c r="B440" s="252" t="s">
        <v>531</v>
      </c>
      <c r="C440" s="250" t="str">
        <f>B442</f>
        <v>R553FPDB - COLECTOR PLASTICO DB LOW FLOW</v>
      </c>
      <c r="D440" s="119">
        <f t="shared" ref="D440:D460" si="7">D439+1</f>
        <v>3</v>
      </c>
      <c r="E440" s="250" t="s">
        <v>531</v>
      </c>
      <c r="F440" s="118"/>
      <c r="G440" s="118"/>
      <c r="H440" s="243"/>
      <c r="I440" s="243"/>
      <c r="J440" s="120"/>
      <c r="K440" s="119"/>
      <c r="M440" s="119"/>
    </row>
    <row r="441" spans="1:13" hidden="1" outlineLevel="2" x14ac:dyDescent="0.2">
      <c r="A441" s="242"/>
      <c r="B441" s="119" t="s">
        <v>532</v>
      </c>
      <c r="C441" s="250" t="str">
        <f>B447</f>
        <v>R553FSDB- COLECTOR INOX DB LOW FLOW</v>
      </c>
      <c r="D441" s="119">
        <f t="shared" si="7"/>
        <v>4</v>
      </c>
      <c r="E441" s="250" t="s">
        <v>532</v>
      </c>
      <c r="F441" s="118"/>
      <c r="G441" s="118"/>
      <c r="H441" s="243"/>
      <c r="I441" s="243"/>
      <c r="J441" s="120"/>
      <c r="K441" s="119"/>
      <c r="M441" s="119"/>
    </row>
    <row r="442" spans="1:13" hidden="1" outlineLevel="2" x14ac:dyDescent="0.2">
      <c r="A442" s="242"/>
      <c r="B442" s="253" t="s">
        <v>533</v>
      </c>
      <c r="C442" s="250" t="s">
        <v>12</v>
      </c>
      <c r="D442" s="119">
        <f t="shared" si="7"/>
        <v>5</v>
      </c>
      <c r="E442" s="250" t="s">
        <v>533</v>
      </c>
      <c r="F442" s="118"/>
      <c r="G442" s="118"/>
      <c r="H442" s="243"/>
      <c r="I442" s="243"/>
      <c r="J442" s="120"/>
      <c r="K442" s="119"/>
      <c r="M442" s="119"/>
    </row>
    <row r="443" spans="1:13" hidden="1" outlineLevel="2" x14ac:dyDescent="0.2">
      <c r="A443" s="242"/>
      <c r="B443" s="252" t="s">
        <v>534</v>
      </c>
      <c r="C443" s="250" t="s">
        <v>307</v>
      </c>
      <c r="D443" s="119">
        <f t="shared" si="7"/>
        <v>6</v>
      </c>
      <c r="E443" s="250" t="s">
        <v>534</v>
      </c>
      <c r="F443" s="118"/>
      <c r="G443" s="118"/>
      <c r="H443" s="243"/>
      <c r="I443" s="243"/>
      <c r="J443" s="120"/>
      <c r="K443" s="119"/>
      <c r="M443" s="119"/>
    </row>
    <row r="444" spans="1:13" hidden="1" outlineLevel="2" x14ac:dyDescent="0.2">
      <c r="A444" s="242"/>
      <c r="B444" s="252" t="s">
        <v>236</v>
      </c>
      <c r="C444" s="250" t="s">
        <v>236</v>
      </c>
      <c r="D444" s="119">
        <f t="shared" si="7"/>
        <v>7</v>
      </c>
      <c r="E444" s="250" t="s">
        <v>236</v>
      </c>
      <c r="F444" s="118"/>
      <c r="G444" s="118"/>
      <c r="H444" s="243"/>
      <c r="I444" s="243"/>
      <c r="J444" s="120"/>
      <c r="K444" s="119"/>
      <c r="M444" s="119"/>
    </row>
    <row r="445" spans="1:13" hidden="1" outlineLevel="2" x14ac:dyDescent="0.2">
      <c r="A445" s="242"/>
      <c r="B445" s="253" t="s">
        <v>535</v>
      </c>
      <c r="C445" s="250" t="s">
        <v>12</v>
      </c>
      <c r="D445" s="119">
        <f t="shared" si="7"/>
        <v>8</v>
      </c>
      <c r="E445" s="250" t="s">
        <v>535</v>
      </c>
      <c r="F445" s="118"/>
      <c r="G445" s="118"/>
      <c r="H445" s="243"/>
      <c r="I445" s="243"/>
      <c r="J445" s="120"/>
      <c r="K445" s="119"/>
      <c r="M445" s="119"/>
    </row>
    <row r="446" spans="1:13" hidden="1" outlineLevel="2" x14ac:dyDescent="0.2">
      <c r="A446" s="242"/>
      <c r="B446" s="119" t="s">
        <v>536</v>
      </c>
      <c r="C446" s="250" t="s">
        <v>12</v>
      </c>
      <c r="D446" s="119">
        <f t="shared" si="7"/>
        <v>9</v>
      </c>
      <c r="E446" s="250" t="s">
        <v>536</v>
      </c>
      <c r="F446" s="118"/>
      <c r="G446" s="118"/>
      <c r="H446" s="243"/>
      <c r="I446" s="243"/>
      <c r="J446" s="120"/>
      <c r="K446" s="119"/>
      <c r="M446" s="119"/>
    </row>
    <row r="447" spans="1:13" hidden="1" outlineLevel="2" x14ac:dyDescent="0.2">
      <c r="A447" s="242"/>
      <c r="B447" s="253" t="s">
        <v>537</v>
      </c>
      <c r="C447" s="250" t="s">
        <v>308</v>
      </c>
      <c r="D447" s="119">
        <f t="shared" si="7"/>
        <v>10</v>
      </c>
      <c r="E447" s="250" t="s">
        <v>537</v>
      </c>
      <c r="F447" s="118"/>
      <c r="G447" s="118"/>
      <c r="H447" s="243"/>
      <c r="I447" s="243"/>
      <c r="J447" s="120"/>
      <c r="K447" s="119"/>
      <c r="M447" s="119"/>
    </row>
    <row r="448" spans="1:13" hidden="1" outlineLevel="2" x14ac:dyDescent="0.2">
      <c r="A448" s="242"/>
      <c r="B448" s="252" t="s">
        <v>538</v>
      </c>
      <c r="C448" s="250" t="str">
        <f>B441</f>
        <v>R553FP - COLECTOR PLASTICO</v>
      </c>
      <c r="D448" s="119">
        <f t="shared" si="7"/>
        <v>11</v>
      </c>
      <c r="E448" s="250" t="s">
        <v>539</v>
      </c>
      <c r="F448" s="118"/>
      <c r="G448" s="118"/>
      <c r="H448" s="243"/>
      <c r="I448" s="243"/>
      <c r="J448" s="120"/>
      <c r="K448" s="119"/>
      <c r="M448" s="119"/>
    </row>
    <row r="449" spans="1:13" hidden="1" outlineLevel="2" x14ac:dyDescent="0.2">
      <c r="A449" s="242"/>
      <c r="B449" s="252" t="s">
        <v>540</v>
      </c>
      <c r="C449" s="250" t="s">
        <v>12</v>
      </c>
      <c r="D449" s="119">
        <f t="shared" si="7"/>
        <v>12</v>
      </c>
      <c r="E449" s="250" t="s">
        <v>541</v>
      </c>
      <c r="F449" s="118"/>
      <c r="G449" s="118"/>
      <c r="H449" s="243"/>
      <c r="I449" s="243"/>
      <c r="J449" s="120"/>
      <c r="K449" s="119"/>
      <c r="M449" s="119"/>
    </row>
    <row r="450" spans="1:13" hidden="1" outlineLevel="2" x14ac:dyDescent="0.2">
      <c r="A450" s="242"/>
      <c r="B450" s="252" t="s">
        <v>542</v>
      </c>
      <c r="C450" s="250" t="s">
        <v>12</v>
      </c>
      <c r="D450" s="119">
        <f t="shared" si="7"/>
        <v>13</v>
      </c>
      <c r="E450" s="250" t="s">
        <v>12</v>
      </c>
      <c r="F450" s="118"/>
      <c r="G450" s="118"/>
      <c r="H450" s="243"/>
      <c r="I450" s="243"/>
      <c r="J450" s="120"/>
      <c r="K450" s="119"/>
      <c r="M450" s="119"/>
    </row>
    <row r="451" spans="1:13" hidden="1" outlineLevel="2" x14ac:dyDescent="0.2">
      <c r="A451" s="242"/>
      <c r="B451" s="252" t="s">
        <v>539</v>
      </c>
      <c r="C451" s="250" t="s">
        <v>309</v>
      </c>
      <c r="D451" s="119">
        <f t="shared" si="7"/>
        <v>14</v>
      </c>
      <c r="E451" s="250" t="s">
        <v>12</v>
      </c>
      <c r="F451" s="118"/>
      <c r="G451" s="118"/>
      <c r="H451" s="243"/>
      <c r="I451" s="243"/>
      <c r="J451" s="120"/>
      <c r="K451" s="119"/>
      <c r="M451" s="119"/>
    </row>
    <row r="452" spans="1:13" hidden="1" outlineLevel="2" x14ac:dyDescent="0.2">
      <c r="A452" s="242"/>
      <c r="B452" s="252" t="s">
        <v>541</v>
      </c>
      <c r="C452" s="250" t="str">
        <f>B446</f>
        <v>R553FS- COLECTOR INOX</v>
      </c>
      <c r="D452" s="119">
        <f t="shared" si="7"/>
        <v>15</v>
      </c>
      <c r="E452" s="250" t="s">
        <v>12</v>
      </c>
      <c r="F452" s="118"/>
      <c r="G452" s="118"/>
      <c r="H452" s="243"/>
      <c r="I452" s="243"/>
      <c r="J452" s="120"/>
      <c r="K452" s="119"/>
      <c r="M452" s="119"/>
    </row>
    <row r="453" spans="1:13" hidden="1" outlineLevel="2" x14ac:dyDescent="0.2">
      <c r="A453" s="242"/>
      <c r="B453" s="119"/>
      <c r="C453" s="250" t="s">
        <v>12</v>
      </c>
      <c r="D453" s="119">
        <f t="shared" si="7"/>
        <v>16</v>
      </c>
      <c r="E453" s="250" t="s">
        <v>12</v>
      </c>
      <c r="F453" s="118"/>
      <c r="G453" s="118"/>
      <c r="H453" s="243"/>
      <c r="I453" s="243"/>
      <c r="J453" s="120"/>
      <c r="K453" s="119"/>
      <c r="M453" s="119"/>
    </row>
    <row r="454" spans="1:13" hidden="1" outlineLevel="2" x14ac:dyDescent="0.2">
      <c r="A454" s="242"/>
      <c r="B454" s="119"/>
      <c r="C454" s="250" t="s">
        <v>12</v>
      </c>
      <c r="D454" s="119">
        <f t="shared" si="7"/>
        <v>17</v>
      </c>
      <c r="E454" s="250" t="s">
        <v>12</v>
      </c>
      <c r="F454" s="118"/>
      <c r="G454" s="118"/>
      <c r="H454" s="243"/>
      <c r="I454" s="243"/>
      <c r="J454" s="120"/>
      <c r="K454" s="119"/>
      <c r="M454" s="119"/>
    </row>
    <row r="455" spans="1:13" hidden="1" outlineLevel="2" x14ac:dyDescent="0.2">
      <c r="A455" s="242"/>
      <c r="B455" s="119"/>
      <c r="C455" s="250" t="s">
        <v>310</v>
      </c>
      <c r="D455" s="119">
        <f t="shared" si="7"/>
        <v>18</v>
      </c>
      <c r="E455" s="250" t="s">
        <v>12</v>
      </c>
      <c r="F455" s="118"/>
      <c r="G455" s="118"/>
      <c r="H455" s="243"/>
      <c r="I455" s="243"/>
      <c r="J455" s="120"/>
      <c r="K455" s="119"/>
      <c r="M455" s="119"/>
    </row>
    <row r="456" spans="1:13" hidden="1" outlineLevel="2" x14ac:dyDescent="0.2">
      <c r="A456" s="242"/>
      <c r="B456" s="119"/>
      <c r="C456" s="250" t="str">
        <f>B440</f>
        <v>R553F 1 1/4" - COL. LATON CON CAUDALÍMETRO</v>
      </c>
      <c r="D456" s="119">
        <f t="shared" si="7"/>
        <v>19</v>
      </c>
      <c r="E456" s="250" t="s">
        <v>12</v>
      </c>
      <c r="F456" s="118"/>
      <c r="G456" s="118"/>
      <c r="H456" s="243"/>
      <c r="I456" s="243"/>
      <c r="J456" s="120"/>
      <c r="K456" s="119"/>
      <c r="M456" s="119"/>
    </row>
    <row r="457" spans="1:13" hidden="1" outlineLevel="2" x14ac:dyDescent="0.2">
      <c r="A457" s="242"/>
      <c r="B457" s="119"/>
      <c r="C457" s="250" t="str">
        <f>B438</f>
        <v>R553D - COL. PREMONTADO SIN CAUDALÍMETRO</v>
      </c>
      <c r="D457" s="119">
        <f t="shared" si="7"/>
        <v>20</v>
      </c>
      <c r="E457" s="250" t="s">
        <v>12</v>
      </c>
      <c r="F457" s="118"/>
      <c r="G457" s="118"/>
      <c r="H457" s="243"/>
      <c r="I457" s="243"/>
      <c r="J457" s="120"/>
      <c r="K457" s="119"/>
      <c r="M457" s="119"/>
    </row>
    <row r="458" spans="1:13" hidden="1" outlineLevel="2" x14ac:dyDescent="0.2">
      <c r="A458" s="242"/>
      <c r="B458" s="119"/>
      <c r="C458" s="250" t="str">
        <f>B439</f>
        <v>R553F - COL. PREMONTADO CON CAUDALÍMETRO</v>
      </c>
      <c r="D458" s="119">
        <f t="shared" si="7"/>
        <v>21</v>
      </c>
      <c r="E458" s="250" t="s">
        <v>12</v>
      </c>
      <c r="F458" s="118"/>
      <c r="G458" s="118"/>
      <c r="H458" s="243"/>
      <c r="I458" s="243"/>
      <c r="J458" s="120"/>
      <c r="K458" s="119"/>
      <c r="M458" s="119"/>
    </row>
    <row r="459" spans="1:13" hidden="1" outlineLevel="2" x14ac:dyDescent="0.2">
      <c r="A459" s="242"/>
      <c r="B459" s="119"/>
      <c r="C459" s="250" t="str">
        <f>B448</f>
        <v>R557F - COL. CON CONTROL DE T PARA CALEF</v>
      </c>
      <c r="D459" s="119">
        <f t="shared" si="7"/>
        <v>22</v>
      </c>
      <c r="E459" s="250" t="s">
        <v>12</v>
      </c>
      <c r="F459" s="118"/>
      <c r="G459" s="118"/>
      <c r="H459" s="243"/>
      <c r="I459" s="243"/>
      <c r="J459" s="120"/>
      <c r="K459" s="119"/>
      <c r="M459" s="119"/>
    </row>
    <row r="460" spans="1:13" hidden="1" outlineLevel="2" x14ac:dyDescent="0.2">
      <c r="A460" s="242"/>
      <c r="B460" s="119"/>
      <c r="C460" s="250" t="str">
        <f>B449</f>
        <v>R557R - COL. CON CONTROL DE T PARA CALEF</v>
      </c>
      <c r="D460" s="119">
        <f t="shared" si="7"/>
        <v>23</v>
      </c>
      <c r="E460" s="250" t="s">
        <v>12</v>
      </c>
      <c r="F460" s="118"/>
      <c r="G460" s="118"/>
      <c r="H460" s="243"/>
      <c r="I460" s="243"/>
      <c r="J460" s="120"/>
      <c r="K460" s="119"/>
      <c r="M460" s="119"/>
    </row>
    <row r="461" spans="1:13" hidden="1" outlineLevel="2" x14ac:dyDescent="0.2">
      <c r="A461" s="242"/>
      <c r="B461" s="119"/>
      <c r="C461" s="250" t="str">
        <f>B450</f>
        <v>R559N - COL. CON CONTROL DE T CALEF Y REFRIG</v>
      </c>
      <c r="D461" s="119">
        <f>D460+1</f>
        <v>24</v>
      </c>
      <c r="E461" s="250" t="s">
        <v>12</v>
      </c>
      <c r="F461" s="118"/>
      <c r="G461" s="118"/>
      <c r="H461" s="243"/>
      <c r="I461" s="243"/>
      <c r="J461" s="120"/>
      <c r="K461" s="119"/>
      <c r="M461" s="119"/>
    </row>
    <row r="462" spans="1:13" hidden="1" outlineLevel="2" x14ac:dyDescent="0.2">
      <c r="A462" s="242"/>
      <c r="B462" s="119"/>
      <c r="C462" s="250" t="str">
        <f>B451</f>
        <v>R53MV - COL. MODULAR CON CAUDALÍMETRO</v>
      </c>
      <c r="D462" s="119">
        <f>D461+1</f>
        <v>25</v>
      </c>
      <c r="E462" s="250" t="s">
        <v>12</v>
      </c>
      <c r="F462" s="118"/>
      <c r="G462" s="118"/>
      <c r="H462" s="243"/>
      <c r="I462" s="243"/>
      <c r="J462" s="120"/>
      <c r="K462" s="119"/>
      <c r="M462" s="119"/>
    </row>
    <row r="463" spans="1:13" hidden="1" outlineLevel="2" x14ac:dyDescent="0.2">
      <c r="A463" s="242"/>
      <c r="B463" s="119"/>
      <c r="C463" s="119"/>
      <c r="D463" s="119"/>
      <c r="E463" s="119"/>
      <c r="F463" s="118"/>
      <c r="G463" s="118"/>
      <c r="H463" s="243"/>
      <c r="I463" s="243"/>
      <c r="J463" s="120"/>
      <c r="K463" s="119"/>
      <c r="M463" s="119"/>
    </row>
    <row r="464" spans="1:13" hidden="1" outlineLevel="2" x14ac:dyDescent="0.2">
      <c r="A464" s="242"/>
      <c r="B464" s="119"/>
      <c r="C464" s="115" t="s">
        <v>1166</v>
      </c>
      <c r="D464" s="119"/>
      <c r="E464" s="119"/>
      <c r="F464" s="118"/>
      <c r="G464" s="118"/>
      <c r="H464" s="243"/>
      <c r="I464" s="243"/>
      <c r="J464" s="120"/>
      <c r="K464" s="119"/>
      <c r="M464" s="119"/>
    </row>
    <row r="465" spans="1:13" hidden="1" outlineLevel="2" x14ac:dyDescent="0.2">
      <c r="A465" s="242"/>
      <c r="B465" s="119"/>
      <c r="C465" s="250" t="s">
        <v>1167</v>
      </c>
      <c r="D465" s="119"/>
      <c r="E465" s="119" t="s">
        <v>1168</v>
      </c>
      <c r="F465" s="118"/>
      <c r="G465" s="118"/>
      <c r="H465" s="243"/>
      <c r="I465" s="243"/>
      <c r="J465" s="120"/>
      <c r="K465" s="119"/>
      <c r="M465" s="119"/>
    </row>
    <row r="466" spans="1:13" hidden="1" outlineLevel="2" x14ac:dyDescent="0.2">
      <c r="A466" s="242"/>
      <c r="B466" s="119"/>
      <c r="C466" s="250" t="s">
        <v>1169</v>
      </c>
      <c r="D466" s="119"/>
      <c r="E466" s="119" t="s">
        <v>1170</v>
      </c>
      <c r="F466" s="118"/>
      <c r="G466" s="118"/>
      <c r="H466" s="243"/>
      <c r="I466" s="243"/>
      <c r="J466" s="120"/>
      <c r="K466" s="119"/>
      <c r="M466" s="119"/>
    </row>
    <row r="467" spans="1:13" hidden="1" outlineLevel="2" x14ac:dyDescent="0.2">
      <c r="A467" s="242"/>
      <c r="B467" s="119"/>
      <c r="C467" s="250" t="s">
        <v>1171</v>
      </c>
      <c r="D467" s="119"/>
      <c r="E467" s="119" t="s">
        <v>1172</v>
      </c>
      <c r="F467" s="118"/>
      <c r="G467" s="118"/>
      <c r="H467" s="243"/>
      <c r="I467" s="243"/>
      <c r="J467" s="120"/>
      <c r="K467" s="119"/>
      <c r="M467" s="119"/>
    </row>
    <row r="468" spans="1:13" hidden="1" outlineLevel="2" x14ac:dyDescent="0.2">
      <c r="A468" s="242"/>
      <c r="B468" s="119"/>
      <c r="C468" s="250" t="s">
        <v>1173</v>
      </c>
      <c r="D468" s="119"/>
      <c r="E468" s="119" t="s">
        <v>1174</v>
      </c>
      <c r="F468" s="118"/>
      <c r="G468" s="118"/>
      <c r="H468" s="243"/>
      <c r="I468" s="243"/>
      <c r="J468" s="120"/>
      <c r="K468" s="119"/>
      <c r="M468" s="119"/>
    </row>
    <row r="469" spans="1:13" hidden="1" outlineLevel="2" x14ac:dyDescent="0.2">
      <c r="A469" s="242"/>
      <c r="B469" s="119"/>
      <c r="C469" s="119"/>
      <c r="D469" s="119"/>
      <c r="E469" s="119"/>
      <c r="F469" s="118"/>
      <c r="G469" s="118"/>
      <c r="H469" s="243"/>
      <c r="I469" s="243"/>
      <c r="J469" s="120"/>
      <c r="K469" s="119"/>
      <c r="M469" s="119"/>
    </row>
    <row r="470" spans="1:13" hidden="1" outlineLevel="2" x14ac:dyDescent="0.2">
      <c r="A470" s="242"/>
      <c r="B470" s="119"/>
      <c r="C470" s="119"/>
      <c r="D470" s="119"/>
      <c r="E470" s="119"/>
      <c r="F470" s="118"/>
      <c r="G470" s="118"/>
      <c r="H470" s="243"/>
      <c r="I470" s="243"/>
      <c r="J470" s="120"/>
      <c r="K470" s="119"/>
      <c r="M470" s="119"/>
    </row>
    <row r="471" spans="1:13" hidden="1" outlineLevel="2" x14ac:dyDescent="0.2">
      <c r="A471" s="242"/>
      <c r="B471" s="119"/>
      <c r="C471" s="247" t="s">
        <v>311</v>
      </c>
      <c r="D471" s="119"/>
      <c r="E471" s="119"/>
      <c r="F471" s="118"/>
      <c r="G471" s="118"/>
      <c r="H471" s="243"/>
      <c r="I471" s="243"/>
      <c r="J471" s="120"/>
      <c r="K471" s="119"/>
      <c r="M471" s="119"/>
    </row>
    <row r="472" spans="1:13" hidden="1" outlineLevel="2" x14ac:dyDescent="0.2">
      <c r="A472" s="242"/>
      <c r="B472" s="119"/>
      <c r="C472" s="250" t="s">
        <v>12</v>
      </c>
      <c r="D472" s="119">
        <v>1</v>
      </c>
      <c r="E472" s="119"/>
      <c r="F472" s="118"/>
      <c r="G472" s="118"/>
      <c r="H472" s="243"/>
      <c r="I472" s="243"/>
      <c r="J472" s="120"/>
      <c r="K472" s="119"/>
      <c r="M472" s="119"/>
    </row>
    <row r="473" spans="1:13" hidden="1" outlineLevel="2" x14ac:dyDescent="0.2">
      <c r="A473" s="242"/>
      <c r="B473" s="119"/>
      <c r="C473" s="250" t="s">
        <v>543</v>
      </c>
      <c r="D473" s="119">
        <f>D472+1</f>
        <v>2</v>
      </c>
      <c r="E473" s="119"/>
      <c r="F473" s="118"/>
      <c r="G473" s="118"/>
      <c r="H473" s="243"/>
      <c r="I473" s="243"/>
      <c r="J473" s="120"/>
      <c r="K473" s="119"/>
      <c r="M473" s="119"/>
    </row>
    <row r="474" spans="1:13" hidden="1" outlineLevel="2" x14ac:dyDescent="0.2">
      <c r="A474" s="242"/>
      <c r="B474" s="119"/>
      <c r="C474" s="250" t="s">
        <v>544</v>
      </c>
      <c r="D474" s="119">
        <f t="shared" ref="D474:D491" si="8">D473+1</f>
        <v>3</v>
      </c>
      <c r="E474" s="119"/>
      <c r="F474" s="118"/>
      <c r="G474" s="118"/>
      <c r="H474" s="243"/>
      <c r="I474" s="243"/>
      <c r="J474" s="120"/>
      <c r="K474" s="119"/>
      <c r="M474" s="119"/>
    </row>
    <row r="475" spans="1:13" hidden="1" outlineLevel="2" x14ac:dyDescent="0.2">
      <c r="A475" s="242"/>
      <c r="B475" s="119"/>
      <c r="C475" s="250" t="s">
        <v>545</v>
      </c>
      <c r="D475" s="119">
        <f t="shared" si="8"/>
        <v>4</v>
      </c>
      <c r="E475" s="119"/>
      <c r="F475" s="118"/>
      <c r="G475" s="118"/>
      <c r="H475" s="243"/>
      <c r="I475" s="243"/>
      <c r="J475" s="120"/>
      <c r="K475" s="119"/>
      <c r="M475" s="119"/>
    </row>
    <row r="476" spans="1:13" hidden="1" outlineLevel="2" x14ac:dyDescent="0.2">
      <c r="A476" s="242"/>
      <c r="B476" s="119"/>
      <c r="C476" s="250" t="s">
        <v>546</v>
      </c>
      <c r="D476" s="119">
        <f t="shared" si="8"/>
        <v>5</v>
      </c>
      <c r="E476" s="119"/>
      <c r="F476" s="118"/>
      <c r="G476" s="118"/>
      <c r="H476" s="243"/>
      <c r="I476" s="243"/>
      <c r="J476" s="120"/>
      <c r="K476" s="119"/>
      <c r="M476" s="119"/>
    </row>
    <row r="477" spans="1:13" hidden="1" outlineLevel="2" x14ac:dyDescent="0.2">
      <c r="A477" s="242"/>
      <c r="B477" s="119"/>
      <c r="C477" s="250" t="s">
        <v>547</v>
      </c>
      <c r="D477" s="119">
        <f t="shared" si="8"/>
        <v>6</v>
      </c>
      <c r="E477" s="119"/>
      <c r="F477" s="118"/>
      <c r="G477" s="118"/>
      <c r="H477" s="243"/>
      <c r="I477" s="243"/>
      <c r="J477" s="120"/>
      <c r="K477" s="119"/>
      <c r="M477" s="119"/>
    </row>
    <row r="478" spans="1:13" hidden="1" outlineLevel="2" x14ac:dyDescent="0.2">
      <c r="A478" s="242"/>
      <c r="B478" s="119"/>
      <c r="C478" s="250">
        <v>0</v>
      </c>
      <c r="D478" s="119">
        <f t="shared" si="8"/>
        <v>7</v>
      </c>
      <c r="E478" s="119"/>
      <c r="F478" s="118"/>
      <c r="G478" s="118"/>
      <c r="H478" s="243"/>
      <c r="I478" s="243"/>
      <c r="J478" s="120"/>
      <c r="K478" s="119"/>
      <c r="M478" s="119"/>
    </row>
    <row r="479" spans="1:13" hidden="1" outlineLevel="2" x14ac:dyDescent="0.2">
      <c r="A479" s="242"/>
      <c r="B479" s="119"/>
      <c r="C479" s="250">
        <v>0</v>
      </c>
      <c r="D479" s="119">
        <f t="shared" si="8"/>
        <v>8</v>
      </c>
      <c r="E479" s="119"/>
      <c r="F479" s="118"/>
      <c r="G479" s="118"/>
      <c r="H479" s="243"/>
      <c r="I479" s="243"/>
      <c r="J479" s="120"/>
      <c r="K479" s="119"/>
      <c r="M479" s="119"/>
    </row>
    <row r="480" spans="1:13" hidden="1" outlineLevel="2" x14ac:dyDescent="0.2">
      <c r="A480" s="242"/>
      <c r="B480" s="119"/>
      <c r="C480" s="250">
        <v>0</v>
      </c>
      <c r="D480" s="119">
        <f t="shared" si="8"/>
        <v>9</v>
      </c>
      <c r="E480" s="119"/>
      <c r="F480" s="118"/>
      <c r="G480" s="118"/>
      <c r="H480" s="243"/>
      <c r="I480" s="243"/>
      <c r="J480" s="120"/>
      <c r="K480" s="119"/>
      <c r="M480" s="119"/>
    </row>
    <row r="481" spans="1:13" hidden="1" outlineLevel="2" x14ac:dyDescent="0.2">
      <c r="A481" s="242"/>
      <c r="B481" s="119"/>
      <c r="C481" s="250">
        <v>0</v>
      </c>
      <c r="D481" s="119">
        <f t="shared" si="8"/>
        <v>10</v>
      </c>
      <c r="E481" s="119"/>
      <c r="F481" s="118"/>
      <c r="G481" s="118"/>
      <c r="H481" s="243"/>
      <c r="I481" s="243"/>
      <c r="J481" s="120"/>
      <c r="K481" s="119"/>
      <c r="M481" s="119"/>
    </row>
    <row r="482" spans="1:13" hidden="1" outlineLevel="2" x14ac:dyDescent="0.2">
      <c r="A482" s="242"/>
      <c r="B482" s="119"/>
      <c r="C482" s="250">
        <v>0</v>
      </c>
      <c r="D482" s="119">
        <f t="shared" si="8"/>
        <v>11</v>
      </c>
      <c r="E482" s="119"/>
      <c r="F482" s="118"/>
      <c r="G482" s="118"/>
      <c r="H482" s="243"/>
      <c r="I482" s="243"/>
      <c r="J482" s="120"/>
      <c r="K482" s="119"/>
      <c r="M482" s="119"/>
    </row>
    <row r="483" spans="1:13" hidden="1" outlineLevel="2" x14ac:dyDescent="0.2">
      <c r="A483" s="242"/>
      <c r="B483" s="119"/>
      <c r="C483" s="250" t="s">
        <v>548</v>
      </c>
      <c r="D483" s="119">
        <f t="shared" si="8"/>
        <v>12</v>
      </c>
      <c r="E483" s="119"/>
      <c r="F483" s="118"/>
      <c r="G483" s="118"/>
      <c r="H483" s="243"/>
      <c r="I483" s="243"/>
      <c r="J483" s="120"/>
      <c r="K483" s="119"/>
      <c r="M483" s="119"/>
    </row>
    <row r="484" spans="1:13" hidden="1" outlineLevel="2" x14ac:dyDescent="0.2">
      <c r="A484" s="242"/>
      <c r="B484" s="119"/>
      <c r="C484" s="250" t="s">
        <v>549</v>
      </c>
      <c r="D484" s="119">
        <f t="shared" si="8"/>
        <v>13</v>
      </c>
      <c r="E484" s="119"/>
      <c r="F484" s="118"/>
      <c r="G484" s="118"/>
      <c r="H484" s="243"/>
      <c r="I484" s="243"/>
      <c r="J484" s="120"/>
      <c r="K484" s="119"/>
      <c r="M484" s="119"/>
    </row>
    <row r="485" spans="1:13" hidden="1" outlineLevel="2" x14ac:dyDescent="0.2">
      <c r="A485" s="242"/>
      <c r="B485" s="119"/>
      <c r="C485" s="250" t="s">
        <v>550</v>
      </c>
      <c r="D485" s="119">
        <f t="shared" si="8"/>
        <v>14</v>
      </c>
      <c r="E485" s="119"/>
      <c r="F485" s="118"/>
      <c r="G485" s="118"/>
      <c r="H485" s="243"/>
      <c r="I485" s="243"/>
      <c r="J485" s="120"/>
      <c r="K485" s="119"/>
      <c r="M485" s="119"/>
    </row>
    <row r="486" spans="1:13" hidden="1" outlineLevel="2" x14ac:dyDescent="0.2">
      <c r="A486" s="242"/>
      <c r="B486" s="119"/>
      <c r="C486" s="250" t="s">
        <v>551</v>
      </c>
      <c r="D486" s="119">
        <f t="shared" si="8"/>
        <v>15</v>
      </c>
      <c r="E486" s="119"/>
      <c r="F486" s="118"/>
      <c r="G486" s="118"/>
      <c r="H486" s="243"/>
      <c r="I486" s="243"/>
      <c r="J486" s="120"/>
      <c r="K486" s="119"/>
      <c r="M486" s="119"/>
    </row>
    <row r="487" spans="1:13" hidden="1" outlineLevel="2" x14ac:dyDescent="0.2">
      <c r="A487" s="242"/>
      <c r="B487" s="119"/>
      <c r="C487" s="250" t="s">
        <v>552</v>
      </c>
      <c r="D487" s="119">
        <f t="shared" si="8"/>
        <v>16</v>
      </c>
      <c r="E487" s="119"/>
      <c r="F487" s="118"/>
      <c r="G487" s="118"/>
      <c r="H487" s="243"/>
      <c r="I487" s="243"/>
      <c r="J487" s="120"/>
      <c r="K487" s="119"/>
      <c r="M487" s="119"/>
    </row>
    <row r="488" spans="1:13" hidden="1" outlineLevel="2" x14ac:dyDescent="0.2">
      <c r="A488" s="242"/>
      <c r="B488" s="119"/>
      <c r="C488" s="250" t="s">
        <v>553</v>
      </c>
      <c r="D488" s="119">
        <f t="shared" si="8"/>
        <v>17</v>
      </c>
      <c r="E488" s="119"/>
      <c r="F488" s="118"/>
      <c r="G488" s="118"/>
      <c r="H488" s="243"/>
      <c r="I488" s="243"/>
      <c r="J488" s="120"/>
      <c r="K488" s="119"/>
      <c r="M488" s="119"/>
    </row>
    <row r="489" spans="1:13" hidden="1" outlineLevel="2" x14ac:dyDescent="0.2">
      <c r="A489" s="242"/>
      <c r="B489" s="119"/>
      <c r="C489" s="250" t="s">
        <v>554</v>
      </c>
      <c r="D489" s="119">
        <f t="shared" si="8"/>
        <v>18</v>
      </c>
      <c r="E489" s="119"/>
      <c r="F489" s="118"/>
      <c r="G489" s="118"/>
      <c r="H489" s="243"/>
      <c r="I489" s="243"/>
      <c r="J489" s="120"/>
      <c r="K489" s="119"/>
      <c r="M489" s="119"/>
    </row>
    <row r="490" spans="1:13" hidden="1" outlineLevel="2" x14ac:dyDescent="0.2">
      <c r="A490" s="242"/>
      <c r="B490" s="119"/>
      <c r="C490" s="250" t="s">
        <v>545</v>
      </c>
      <c r="D490" s="119">
        <f t="shared" si="8"/>
        <v>19</v>
      </c>
      <c r="E490" s="119"/>
      <c r="F490" s="118"/>
      <c r="G490" s="118"/>
      <c r="H490" s="243"/>
      <c r="I490" s="243"/>
      <c r="J490" s="120"/>
      <c r="K490" s="119"/>
      <c r="M490" s="119"/>
    </row>
    <row r="491" spans="1:13" s="258" customFormat="1" hidden="1" outlineLevel="2" x14ac:dyDescent="0.2">
      <c r="A491" s="254"/>
      <c r="B491" s="255"/>
      <c r="C491" s="250" t="s">
        <v>555</v>
      </c>
      <c r="D491" s="119">
        <f t="shared" si="8"/>
        <v>20</v>
      </c>
      <c r="E491" s="255"/>
      <c r="F491" s="255"/>
      <c r="G491" s="255"/>
      <c r="H491" s="256"/>
      <c r="I491" s="256"/>
      <c r="J491" s="257"/>
      <c r="K491" s="255"/>
      <c r="L491" s="255"/>
      <c r="M491" s="255"/>
    </row>
    <row r="492" spans="1:13" hidden="1" outlineLevel="2" x14ac:dyDescent="0.2">
      <c r="A492" s="242"/>
      <c r="B492" s="119"/>
      <c r="C492" s="119"/>
      <c r="D492" s="119"/>
      <c r="E492" s="119"/>
      <c r="F492" s="118"/>
      <c r="G492" s="118"/>
      <c r="H492" s="243"/>
      <c r="I492" s="243"/>
      <c r="J492" s="120"/>
      <c r="K492" s="119"/>
      <c r="M492" s="119"/>
    </row>
    <row r="493" spans="1:13" hidden="1" outlineLevel="2" x14ac:dyDescent="0.2">
      <c r="A493" s="242"/>
      <c r="B493" s="119"/>
      <c r="C493" s="247" t="s">
        <v>312</v>
      </c>
      <c r="D493" s="119"/>
      <c r="E493" s="119"/>
      <c r="F493" s="118"/>
      <c r="G493" s="118"/>
      <c r="H493" s="243"/>
      <c r="I493" s="243"/>
      <c r="J493" s="120"/>
      <c r="K493" s="119"/>
      <c r="M493" s="119"/>
    </row>
    <row r="494" spans="1:13" hidden="1" outlineLevel="2" x14ac:dyDescent="0.2">
      <c r="A494" s="242"/>
      <c r="B494" s="119"/>
      <c r="C494" s="244" t="s">
        <v>191</v>
      </c>
      <c r="D494" s="119"/>
      <c r="E494" s="119"/>
      <c r="F494" s="118"/>
      <c r="G494" s="118"/>
      <c r="H494" s="243"/>
      <c r="I494" s="243"/>
      <c r="J494" s="120"/>
      <c r="K494" s="119"/>
      <c r="M494" s="119"/>
    </row>
    <row r="495" spans="1:13" s="258" customFormat="1" hidden="1" outlineLevel="2" x14ac:dyDescent="0.2">
      <c r="A495" s="254"/>
      <c r="B495" s="255"/>
      <c r="C495" s="244" t="s">
        <v>12</v>
      </c>
      <c r="D495" s="255"/>
      <c r="E495" s="255"/>
      <c r="F495" s="255"/>
      <c r="G495" s="255"/>
      <c r="H495" s="256"/>
      <c r="I495" s="256"/>
      <c r="J495" s="257"/>
      <c r="K495" s="255"/>
      <c r="L495" s="255"/>
      <c r="M495" s="255"/>
    </row>
    <row r="496" spans="1:13" hidden="1" outlineLevel="2" x14ac:dyDescent="0.2">
      <c r="A496" s="242"/>
      <c r="B496" s="119"/>
      <c r="C496" s="119"/>
      <c r="D496" s="119"/>
      <c r="E496" s="119"/>
      <c r="F496" s="118"/>
      <c r="G496" s="118"/>
      <c r="H496" s="243"/>
      <c r="I496" s="243"/>
      <c r="J496" s="120"/>
      <c r="K496" s="119"/>
      <c r="M496" s="119"/>
    </row>
    <row r="497" spans="1:13" hidden="1" outlineLevel="2" x14ac:dyDescent="0.2">
      <c r="A497" s="242"/>
      <c r="B497" s="119"/>
      <c r="C497" s="247" t="s">
        <v>313</v>
      </c>
      <c r="D497" s="119"/>
      <c r="E497" s="119"/>
      <c r="F497" s="118"/>
      <c r="G497" s="118"/>
      <c r="H497" s="243"/>
      <c r="I497" s="243"/>
      <c r="J497" s="120"/>
      <c r="K497" s="119"/>
      <c r="M497" s="119"/>
    </row>
    <row r="498" spans="1:13" hidden="1" outlineLevel="2" x14ac:dyDescent="0.2">
      <c r="A498" s="242"/>
      <c r="B498" s="119"/>
      <c r="C498" s="244">
        <v>300</v>
      </c>
      <c r="D498" s="119">
        <v>1</v>
      </c>
      <c r="E498" s="119"/>
      <c r="F498" s="118"/>
      <c r="G498" s="118"/>
      <c r="H498" s="243"/>
      <c r="I498" s="243"/>
      <c r="J498" s="120"/>
      <c r="K498" s="119"/>
      <c r="M498" s="119"/>
    </row>
    <row r="499" spans="1:13" hidden="1" outlineLevel="2" x14ac:dyDescent="0.2">
      <c r="A499" s="242"/>
      <c r="B499" s="119"/>
      <c r="C499" s="244">
        <v>450</v>
      </c>
      <c r="D499" s="119">
        <f>D498+1</f>
        <v>2</v>
      </c>
      <c r="E499" s="119"/>
      <c r="F499" s="118"/>
      <c r="G499" s="118"/>
      <c r="H499" s="243"/>
      <c r="I499" s="243"/>
      <c r="J499" s="120"/>
      <c r="K499" s="119"/>
      <c r="M499" s="119"/>
    </row>
    <row r="500" spans="1:13" hidden="1" outlineLevel="2" x14ac:dyDescent="0.2">
      <c r="A500" s="242"/>
      <c r="B500" s="119"/>
      <c r="C500" s="244" t="s">
        <v>12</v>
      </c>
      <c r="D500" s="119">
        <f>D499+1</f>
        <v>3</v>
      </c>
      <c r="E500" s="119"/>
      <c r="F500" s="118"/>
      <c r="G500" s="118"/>
      <c r="H500" s="243"/>
      <c r="I500" s="243"/>
      <c r="J500" s="120"/>
      <c r="K500" s="119"/>
      <c r="M500" s="119"/>
    </row>
    <row r="501" spans="1:13" hidden="1" outlineLevel="2" x14ac:dyDescent="0.2">
      <c r="A501" s="242"/>
      <c r="B501" s="119"/>
      <c r="C501" s="244" t="s">
        <v>12</v>
      </c>
      <c r="D501" s="119">
        <f>D500+1</f>
        <v>4</v>
      </c>
      <c r="E501" s="119"/>
      <c r="F501" s="118"/>
      <c r="G501" s="118"/>
      <c r="H501" s="243"/>
      <c r="I501" s="243"/>
      <c r="J501" s="120"/>
      <c r="K501" s="119"/>
      <c r="M501" s="119"/>
    </row>
    <row r="502" spans="1:13" hidden="1" outlineLevel="2" x14ac:dyDescent="0.2">
      <c r="A502" s="242"/>
      <c r="B502" s="119"/>
      <c r="C502" s="244" t="s">
        <v>12</v>
      </c>
      <c r="D502" s="119">
        <f>D501+1</f>
        <v>5</v>
      </c>
      <c r="E502" s="119"/>
      <c r="F502" s="118"/>
      <c r="G502" s="118"/>
      <c r="H502" s="243"/>
      <c r="I502" s="243"/>
      <c r="J502" s="120"/>
      <c r="K502" s="119"/>
      <c r="M502" s="119"/>
    </row>
    <row r="503" spans="1:13" hidden="1" outlineLevel="2" x14ac:dyDescent="0.2">
      <c r="A503" s="242"/>
      <c r="B503" s="119"/>
      <c r="C503" s="119"/>
      <c r="D503" s="119"/>
      <c r="E503" s="119"/>
      <c r="F503" s="118"/>
      <c r="G503" s="118"/>
      <c r="H503" s="243"/>
      <c r="I503" s="243"/>
      <c r="J503" s="120"/>
      <c r="K503" s="119"/>
      <c r="M503" s="119"/>
    </row>
    <row r="504" spans="1:13" hidden="1" outlineLevel="2" x14ac:dyDescent="0.2">
      <c r="A504" s="242"/>
      <c r="B504" s="119"/>
      <c r="C504" s="247" t="s">
        <v>314</v>
      </c>
      <c r="D504" s="246"/>
      <c r="E504" s="119"/>
      <c r="F504" s="118"/>
      <c r="G504" s="118"/>
      <c r="H504" s="243"/>
      <c r="I504" s="243"/>
      <c r="J504" s="120"/>
      <c r="K504" s="119"/>
      <c r="M504" s="119"/>
    </row>
    <row r="505" spans="1:13" hidden="1" outlineLevel="2" x14ac:dyDescent="0.2">
      <c r="A505" s="242"/>
      <c r="B505" s="119"/>
      <c r="C505" s="244">
        <v>4</v>
      </c>
      <c r="D505" s="119">
        <v>1</v>
      </c>
      <c r="E505" s="119"/>
      <c r="F505" s="118"/>
      <c r="G505" s="118"/>
      <c r="H505" s="243"/>
      <c r="I505" s="243"/>
      <c r="J505" s="120"/>
      <c r="K505" s="119"/>
      <c r="M505" s="119"/>
    </row>
    <row r="506" spans="1:13" hidden="1" outlineLevel="2" x14ac:dyDescent="0.2">
      <c r="A506" s="242"/>
      <c r="B506" s="119"/>
      <c r="C506" s="244">
        <v>5</v>
      </c>
      <c r="D506" s="119">
        <f>D505+1</f>
        <v>2</v>
      </c>
      <c r="E506" s="119"/>
      <c r="F506" s="118"/>
      <c r="G506" s="118"/>
      <c r="H506" s="243"/>
      <c r="I506" s="243"/>
      <c r="J506" s="120"/>
      <c r="K506" s="119"/>
      <c r="M506" s="119"/>
    </row>
    <row r="507" spans="1:13" hidden="1" outlineLevel="2" x14ac:dyDescent="0.2">
      <c r="A507" s="242"/>
      <c r="B507" s="119"/>
      <c r="C507" s="244">
        <v>6</v>
      </c>
      <c r="D507" s="119">
        <f t="shared" ref="D507:D512" si="9">D506+1</f>
        <v>3</v>
      </c>
      <c r="E507" s="119"/>
      <c r="F507" s="118"/>
      <c r="G507" s="118"/>
      <c r="H507" s="243"/>
      <c r="I507" s="243"/>
      <c r="J507" s="120"/>
      <c r="K507" s="119"/>
      <c r="M507" s="119"/>
    </row>
    <row r="508" spans="1:13" hidden="1" outlineLevel="2" x14ac:dyDescent="0.2">
      <c r="A508" s="242"/>
      <c r="B508" s="119"/>
      <c r="C508" s="244">
        <v>7</v>
      </c>
      <c r="D508" s="119">
        <f t="shared" si="9"/>
        <v>4</v>
      </c>
      <c r="E508" s="119"/>
      <c r="F508" s="118"/>
      <c r="G508" s="118"/>
      <c r="H508" s="243"/>
      <c r="I508" s="243"/>
      <c r="J508" s="120"/>
      <c r="K508" s="119"/>
      <c r="M508" s="119"/>
    </row>
    <row r="509" spans="1:13" s="79" customFormat="1" hidden="1" outlineLevel="2" x14ac:dyDescent="0.2">
      <c r="A509" s="259"/>
      <c r="B509" s="77"/>
      <c r="C509" s="244">
        <v>8</v>
      </c>
      <c r="D509" s="119">
        <f t="shared" si="9"/>
        <v>5</v>
      </c>
      <c r="E509" s="77"/>
      <c r="F509" s="77"/>
      <c r="G509" s="77"/>
      <c r="H509" s="260"/>
      <c r="I509" s="260"/>
      <c r="J509" s="76"/>
      <c r="K509" s="77"/>
      <c r="L509" s="77"/>
      <c r="M509" s="77"/>
    </row>
    <row r="510" spans="1:13" s="79" customFormat="1" hidden="1" outlineLevel="2" x14ac:dyDescent="0.2">
      <c r="A510" s="259"/>
      <c r="B510" s="77"/>
      <c r="C510" s="244">
        <v>9</v>
      </c>
      <c r="D510" s="119">
        <f t="shared" si="9"/>
        <v>6</v>
      </c>
      <c r="E510" s="77"/>
      <c r="F510" s="77"/>
      <c r="G510" s="77"/>
      <c r="H510" s="260"/>
      <c r="I510" s="260"/>
      <c r="J510" s="76"/>
      <c r="K510" s="77"/>
      <c r="L510" s="77"/>
      <c r="M510" s="77"/>
    </row>
    <row r="511" spans="1:13" s="79" customFormat="1" hidden="1" outlineLevel="2" x14ac:dyDescent="0.2">
      <c r="A511" s="259"/>
      <c r="B511" s="77"/>
      <c r="C511" s="244">
        <v>10</v>
      </c>
      <c r="D511" s="119">
        <f t="shared" si="9"/>
        <v>7</v>
      </c>
      <c r="E511" s="77"/>
      <c r="F511" s="77"/>
      <c r="G511" s="77"/>
      <c r="H511" s="260"/>
      <c r="I511" s="260"/>
      <c r="J511" s="76"/>
      <c r="K511" s="77"/>
      <c r="L511" s="77"/>
      <c r="M511" s="77"/>
    </row>
    <row r="512" spans="1:13" s="79" customFormat="1" hidden="1" outlineLevel="2" x14ac:dyDescent="0.2">
      <c r="A512" s="259"/>
      <c r="B512" s="77"/>
      <c r="C512" s="244">
        <v>11</v>
      </c>
      <c r="D512" s="119">
        <f t="shared" si="9"/>
        <v>8</v>
      </c>
      <c r="E512" s="77"/>
      <c r="F512" s="77"/>
      <c r="G512" s="77"/>
      <c r="H512" s="260"/>
      <c r="I512" s="260"/>
      <c r="J512" s="76"/>
      <c r="K512" s="77"/>
      <c r="L512" s="77"/>
      <c r="M512" s="77"/>
    </row>
    <row r="513" spans="1:13" s="79" customFormat="1" hidden="1" outlineLevel="2" x14ac:dyDescent="0.2">
      <c r="A513" s="259"/>
      <c r="B513" s="77"/>
      <c r="C513" s="77"/>
      <c r="D513" s="77"/>
      <c r="E513" s="77"/>
      <c r="F513" s="77"/>
      <c r="G513" s="77"/>
      <c r="H513" s="260"/>
      <c r="I513" s="260"/>
      <c r="J513" s="76"/>
      <c r="K513" s="77"/>
      <c r="L513" s="77"/>
      <c r="M513" s="77"/>
    </row>
    <row r="514" spans="1:13" s="79" customFormat="1" hidden="1" outlineLevel="2" x14ac:dyDescent="0.2">
      <c r="A514" s="259"/>
      <c r="B514" s="77"/>
      <c r="C514" s="261" t="s">
        <v>315</v>
      </c>
      <c r="D514" s="77"/>
      <c r="E514" s="77"/>
      <c r="F514" s="77"/>
      <c r="G514" s="77"/>
      <c r="H514" s="260"/>
      <c r="I514" s="260"/>
      <c r="J514" s="76"/>
      <c r="K514" s="77"/>
      <c r="L514" s="77"/>
      <c r="M514" s="77"/>
    </row>
    <row r="515" spans="1:13" s="79" customFormat="1" hidden="1" outlineLevel="2" x14ac:dyDescent="0.2">
      <c r="A515" s="259"/>
      <c r="B515" s="77"/>
      <c r="C515" s="250" t="s">
        <v>556</v>
      </c>
      <c r="D515" s="77">
        <v>1</v>
      </c>
      <c r="E515" s="77"/>
      <c r="F515" s="77"/>
      <c r="G515" s="77"/>
      <c r="H515" s="260"/>
      <c r="I515" s="260"/>
      <c r="J515" s="76"/>
      <c r="K515" s="77"/>
      <c r="L515" s="77"/>
      <c r="M515" s="77"/>
    </row>
    <row r="516" spans="1:13" s="79" customFormat="1" hidden="1" outlineLevel="2" x14ac:dyDescent="0.2">
      <c r="A516" s="259"/>
      <c r="B516" s="77"/>
      <c r="C516" s="250" t="s">
        <v>557</v>
      </c>
      <c r="D516" s="77">
        <f>D515+1</f>
        <v>2</v>
      </c>
      <c r="E516" s="77"/>
      <c r="F516" s="77"/>
      <c r="G516" s="77"/>
      <c r="H516" s="260"/>
      <c r="I516" s="260"/>
      <c r="J516" s="76"/>
      <c r="K516" s="77"/>
      <c r="L516" s="77"/>
      <c r="M516" s="77"/>
    </row>
    <row r="517" spans="1:13" s="79" customFormat="1" hidden="1" outlineLevel="2" x14ac:dyDescent="0.2">
      <c r="A517" s="259"/>
      <c r="B517" s="77"/>
      <c r="C517" s="250" t="s">
        <v>281</v>
      </c>
      <c r="D517" s="77">
        <f t="shared" ref="D517:D524" si="10">D516+1</f>
        <v>3</v>
      </c>
      <c r="E517" s="77"/>
      <c r="F517" s="77"/>
      <c r="G517" s="77"/>
      <c r="H517" s="260"/>
      <c r="I517" s="260"/>
      <c r="J517" s="76"/>
      <c r="K517" s="77"/>
      <c r="L517" s="77"/>
      <c r="M517" s="77"/>
    </row>
    <row r="518" spans="1:13" s="79" customFormat="1" hidden="1" outlineLevel="2" x14ac:dyDescent="0.2">
      <c r="A518" s="259"/>
      <c r="B518" s="77"/>
      <c r="C518" s="250" t="s">
        <v>12</v>
      </c>
      <c r="D518" s="77">
        <f t="shared" si="10"/>
        <v>4</v>
      </c>
      <c r="E518" s="77"/>
      <c r="F518" s="77"/>
      <c r="G518" s="77"/>
      <c r="H518" s="260"/>
      <c r="I518" s="260"/>
      <c r="J518" s="76"/>
      <c r="K518" s="77"/>
      <c r="L518" s="77"/>
      <c r="M518" s="77"/>
    </row>
    <row r="519" spans="1:13" s="79" customFormat="1" hidden="1" outlineLevel="2" x14ac:dyDescent="0.2">
      <c r="A519" s="259"/>
      <c r="B519" s="77"/>
      <c r="C519" s="250" t="s">
        <v>12</v>
      </c>
      <c r="D519" s="77">
        <f t="shared" si="10"/>
        <v>5</v>
      </c>
      <c r="E519" s="77"/>
      <c r="F519" s="77"/>
      <c r="G519" s="77"/>
      <c r="H519" s="260"/>
      <c r="I519" s="260"/>
      <c r="J519" s="76"/>
      <c r="K519" s="77"/>
      <c r="L519" s="77"/>
      <c r="M519" s="77"/>
    </row>
    <row r="520" spans="1:13" s="79" customFormat="1" hidden="1" outlineLevel="2" x14ac:dyDescent="0.2">
      <c r="A520" s="259"/>
      <c r="B520" s="77"/>
      <c r="C520" s="250" t="s">
        <v>12</v>
      </c>
      <c r="D520" s="77">
        <f t="shared" si="10"/>
        <v>6</v>
      </c>
      <c r="E520" s="77"/>
      <c r="F520" s="77"/>
      <c r="G520" s="77"/>
      <c r="H520" s="260"/>
      <c r="I520" s="260"/>
      <c r="J520" s="76"/>
      <c r="K520" s="77"/>
      <c r="L520" s="77"/>
      <c r="M520" s="77"/>
    </row>
    <row r="521" spans="1:13" s="79" customFormat="1" hidden="1" outlineLevel="2" x14ac:dyDescent="0.2">
      <c r="A521" s="259"/>
      <c r="B521" s="77"/>
      <c r="C521" s="250" t="s">
        <v>12</v>
      </c>
      <c r="D521" s="77">
        <f t="shared" si="10"/>
        <v>7</v>
      </c>
      <c r="E521" s="77"/>
      <c r="F521" s="77"/>
      <c r="G521" s="77"/>
      <c r="H521" s="260"/>
      <c r="I521" s="260"/>
      <c r="J521" s="76"/>
      <c r="K521" s="77"/>
      <c r="L521" s="77"/>
      <c r="M521" s="77"/>
    </row>
    <row r="522" spans="1:13" s="79" customFormat="1" hidden="1" outlineLevel="2" x14ac:dyDescent="0.2">
      <c r="A522" s="259"/>
      <c r="B522" s="77"/>
      <c r="C522" s="250" t="s">
        <v>558</v>
      </c>
      <c r="D522" s="77">
        <f t="shared" si="10"/>
        <v>8</v>
      </c>
      <c r="E522" s="77"/>
      <c r="F522" s="77"/>
      <c r="G522" s="77"/>
      <c r="H522" s="260"/>
      <c r="I522" s="260"/>
      <c r="J522" s="76"/>
      <c r="K522" s="77"/>
      <c r="L522" s="77"/>
      <c r="M522" s="77"/>
    </row>
    <row r="523" spans="1:13" s="79" customFormat="1" hidden="1" outlineLevel="2" x14ac:dyDescent="0.2">
      <c r="A523" s="259"/>
      <c r="B523" s="77"/>
      <c r="C523" s="250" t="s">
        <v>559</v>
      </c>
      <c r="D523" s="77">
        <f t="shared" si="10"/>
        <v>9</v>
      </c>
      <c r="E523" s="77"/>
      <c r="F523" s="77"/>
      <c r="G523" s="77"/>
      <c r="H523" s="260"/>
      <c r="I523" s="260"/>
      <c r="J523" s="76"/>
      <c r="K523" s="77"/>
      <c r="L523" s="77"/>
      <c r="M523" s="77"/>
    </row>
    <row r="524" spans="1:13" s="79" customFormat="1" hidden="1" outlineLevel="2" x14ac:dyDescent="0.2">
      <c r="A524" s="259"/>
      <c r="B524" s="77"/>
      <c r="C524" s="250" t="s">
        <v>560</v>
      </c>
      <c r="D524" s="77">
        <f t="shared" si="10"/>
        <v>10</v>
      </c>
      <c r="E524" s="77"/>
      <c r="F524" s="77"/>
      <c r="G524" s="77"/>
      <c r="H524" s="260"/>
      <c r="I524" s="260"/>
      <c r="J524" s="76"/>
      <c r="K524" s="77"/>
      <c r="L524" s="77"/>
      <c r="M524" s="77"/>
    </row>
    <row r="525" spans="1:13" s="266" customFormat="1" hidden="1" outlineLevel="2" x14ac:dyDescent="0.2">
      <c r="A525" s="262"/>
      <c r="B525" s="246"/>
      <c r="C525" s="246"/>
      <c r="D525" s="246"/>
      <c r="E525" s="246"/>
      <c r="F525" s="263"/>
      <c r="G525" s="263"/>
      <c r="H525" s="264"/>
      <c r="I525" s="264"/>
      <c r="J525" s="265"/>
      <c r="K525" s="246"/>
      <c r="L525" s="246"/>
      <c r="M525" s="246"/>
    </row>
    <row r="526" spans="1:13" s="266" customFormat="1" hidden="1" outlineLevel="2" x14ac:dyDescent="0.2">
      <c r="A526" s="262"/>
      <c r="B526" s="246"/>
      <c r="C526" s="261" t="s">
        <v>316</v>
      </c>
      <c r="D526" s="246"/>
      <c r="E526" s="246"/>
      <c r="F526" s="263"/>
      <c r="G526" s="263"/>
      <c r="H526" s="264"/>
      <c r="I526" s="264"/>
      <c r="J526" s="265"/>
      <c r="K526" s="246"/>
      <c r="L526" s="246"/>
      <c r="M526" s="246"/>
    </row>
    <row r="527" spans="1:13" s="266" customFormat="1" hidden="1" outlineLevel="2" x14ac:dyDescent="0.2">
      <c r="A527" s="262"/>
      <c r="B527" s="246"/>
      <c r="C527" s="250" t="s">
        <v>561</v>
      </c>
      <c r="D527" s="246">
        <v>1</v>
      </c>
      <c r="E527" s="246"/>
      <c r="F527" s="263"/>
      <c r="G527" s="263"/>
      <c r="H527" s="264"/>
      <c r="I527" s="264"/>
      <c r="J527" s="265"/>
      <c r="K527" s="246"/>
      <c r="L527" s="246"/>
      <c r="M527" s="246"/>
    </row>
    <row r="528" spans="1:13" s="266" customFormat="1" hidden="1" outlineLevel="2" x14ac:dyDescent="0.2">
      <c r="A528" s="262"/>
      <c r="B528" s="246"/>
      <c r="C528" s="250" t="s">
        <v>562</v>
      </c>
      <c r="D528" s="246">
        <f>D527+1</f>
        <v>2</v>
      </c>
      <c r="E528" s="246"/>
      <c r="F528" s="263"/>
      <c r="G528" s="263"/>
      <c r="H528" s="264"/>
      <c r="I528" s="264"/>
      <c r="J528" s="265"/>
      <c r="K528" s="246"/>
      <c r="L528" s="246"/>
      <c r="M528" s="246"/>
    </row>
    <row r="529" spans="1:13" s="266" customFormat="1" hidden="1" outlineLevel="2" x14ac:dyDescent="0.2">
      <c r="A529" s="262"/>
      <c r="B529" s="246"/>
      <c r="C529" s="250" t="s">
        <v>12</v>
      </c>
      <c r="D529" s="246">
        <f>D528+1</f>
        <v>3</v>
      </c>
      <c r="E529" s="246"/>
      <c r="F529" s="263"/>
      <c r="G529" s="263"/>
      <c r="H529" s="264"/>
      <c r="I529" s="264"/>
      <c r="J529" s="265"/>
      <c r="K529" s="246"/>
      <c r="L529" s="246"/>
      <c r="M529" s="246"/>
    </row>
    <row r="530" spans="1:13" s="266" customFormat="1" hidden="1" outlineLevel="2" x14ac:dyDescent="0.2">
      <c r="A530" s="262"/>
      <c r="B530" s="246"/>
      <c r="C530" s="250" t="s">
        <v>12</v>
      </c>
      <c r="D530" s="246">
        <f>D529+1</f>
        <v>4</v>
      </c>
      <c r="E530" s="246"/>
      <c r="F530" s="263"/>
      <c r="G530" s="263"/>
      <c r="H530" s="264"/>
      <c r="I530" s="264"/>
      <c r="J530" s="265"/>
      <c r="K530" s="246"/>
      <c r="L530" s="246"/>
      <c r="M530" s="246"/>
    </row>
    <row r="531" spans="1:13" s="266" customFormat="1" hidden="1" outlineLevel="2" x14ac:dyDescent="0.2">
      <c r="A531" s="262"/>
      <c r="B531" s="246"/>
      <c r="C531" s="250" t="s">
        <v>12</v>
      </c>
      <c r="D531" s="246">
        <f>D530+1</f>
        <v>5</v>
      </c>
      <c r="E531" s="246"/>
      <c r="F531" s="263"/>
      <c r="G531" s="263"/>
      <c r="H531" s="264"/>
      <c r="I531" s="264"/>
      <c r="J531" s="265"/>
      <c r="K531" s="246"/>
      <c r="L531" s="246"/>
      <c r="M531" s="246"/>
    </row>
    <row r="532" spans="1:13" s="266" customFormat="1" hidden="1" outlineLevel="2" x14ac:dyDescent="0.2">
      <c r="A532" s="262"/>
      <c r="B532" s="246"/>
      <c r="C532" s="246"/>
      <c r="D532" s="246"/>
      <c r="E532" s="246"/>
      <c r="F532" s="263"/>
      <c r="G532" s="263"/>
      <c r="H532" s="264"/>
      <c r="I532" s="264"/>
      <c r="J532" s="265"/>
      <c r="K532" s="246"/>
      <c r="L532" s="246"/>
      <c r="M532" s="246"/>
    </row>
    <row r="533" spans="1:13" s="266" customFormat="1" hidden="1" outlineLevel="2" x14ac:dyDescent="0.2">
      <c r="A533" s="262"/>
      <c r="B533" s="246"/>
      <c r="C533" s="261" t="s">
        <v>317</v>
      </c>
      <c r="D533" s="246"/>
      <c r="E533" s="246"/>
      <c r="F533" s="263"/>
      <c r="G533" s="263"/>
      <c r="H533" s="264"/>
      <c r="I533" s="264"/>
      <c r="J533" s="265"/>
      <c r="K533" s="246"/>
      <c r="L533" s="246"/>
      <c r="M533" s="246"/>
    </row>
    <row r="534" spans="1:13" s="266" customFormat="1" hidden="1" outlineLevel="2" x14ac:dyDescent="0.2">
      <c r="A534" s="262"/>
      <c r="B534" s="246"/>
      <c r="C534" s="250" t="s">
        <v>563</v>
      </c>
      <c r="D534" s="246">
        <v>1</v>
      </c>
      <c r="E534" s="246"/>
      <c r="F534" s="263"/>
      <c r="G534" s="263"/>
      <c r="H534" s="264"/>
      <c r="I534" s="264"/>
      <c r="J534" s="265"/>
      <c r="K534" s="246"/>
      <c r="L534" s="246"/>
      <c r="M534" s="246"/>
    </row>
    <row r="535" spans="1:13" s="266" customFormat="1" hidden="1" outlineLevel="2" x14ac:dyDescent="0.2">
      <c r="A535" s="262"/>
      <c r="B535" s="246"/>
      <c r="C535" s="250" t="s">
        <v>282</v>
      </c>
      <c r="D535" s="246">
        <f>D534+1</f>
        <v>2</v>
      </c>
      <c r="E535" s="246"/>
      <c r="F535" s="263"/>
      <c r="G535" s="263"/>
      <c r="H535" s="264"/>
      <c r="I535" s="264"/>
      <c r="J535" s="265"/>
      <c r="K535" s="246"/>
      <c r="L535" s="246"/>
      <c r="M535" s="246"/>
    </row>
    <row r="536" spans="1:13" s="266" customFormat="1" hidden="1" outlineLevel="2" x14ac:dyDescent="0.2">
      <c r="A536" s="262"/>
      <c r="B536" s="246"/>
      <c r="C536" s="250" t="s">
        <v>564</v>
      </c>
      <c r="D536" s="246">
        <f>D535+1</f>
        <v>3</v>
      </c>
      <c r="E536" s="246"/>
      <c r="F536" s="263"/>
      <c r="G536" s="263"/>
      <c r="H536" s="264"/>
      <c r="I536" s="264"/>
      <c r="J536" s="265"/>
      <c r="K536" s="246"/>
      <c r="L536" s="246"/>
      <c r="M536" s="246"/>
    </row>
    <row r="537" spans="1:13" s="266" customFormat="1" hidden="1" outlineLevel="2" x14ac:dyDescent="0.2">
      <c r="A537" s="262"/>
      <c r="B537" s="246"/>
      <c r="C537" s="250" t="s">
        <v>565</v>
      </c>
      <c r="D537" s="246">
        <f>D536+1</f>
        <v>4</v>
      </c>
      <c r="E537" s="246"/>
      <c r="F537" s="263"/>
      <c r="G537" s="263"/>
      <c r="H537" s="264"/>
      <c r="I537" s="264"/>
      <c r="J537" s="265"/>
      <c r="K537" s="246"/>
      <c r="L537" s="246"/>
      <c r="M537" s="246"/>
    </row>
    <row r="538" spans="1:13" s="266" customFormat="1" hidden="1" outlineLevel="2" x14ac:dyDescent="0.2">
      <c r="A538" s="262"/>
      <c r="B538" s="246"/>
      <c r="C538" s="250" t="s">
        <v>12</v>
      </c>
      <c r="D538" s="246">
        <f>D537+1</f>
        <v>5</v>
      </c>
      <c r="E538" s="246"/>
      <c r="F538" s="263"/>
      <c r="G538" s="263"/>
      <c r="H538" s="264"/>
      <c r="I538" s="264"/>
      <c r="J538" s="265"/>
      <c r="K538" s="246"/>
      <c r="L538" s="246"/>
      <c r="M538" s="246"/>
    </row>
    <row r="539" spans="1:13" s="266" customFormat="1" hidden="1" outlineLevel="2" x14ac:dyDescent="0.2">
      <c r="A539" s="262"/>
      <c r="B539" s="246"/>
      <c r="C539" s="246"/>
      <c r="D539" s="246"/>
      <c r="E539" s="246"/>
      <c r="F539" s="263"/>
      <c r="G539" s="263"/>
      <c r="H539" s="264"/>
      <c r="I539" s="264"/>
      <c r="J539" s="265"/>
      <c r="K539" s="246"/>
      <c r="L539" s="246"/>
      <c r="M539" s="246"/>
    </row>
    <row r="540" spans="1:13" s="266" customFormat="1" hidden="1" outlineLevel="2" x14ac:dyDescent="0.2">
      <c r="A540" s="262"/>
      <c r="B540" s="246"/>
      <c r="C540" s="267" t="s">
        <v>318</v>
      </c>
      <c r="D540" s="246"/>
      <c r="E540" s="246"/>
      <c r="F540" s="263"/>
      <c r="G540" s="263"/>
      <c r="H540" s="264"/>
      <c r="I540" s="264"/>
      <c r="J540" s="265"/>
      <c r="K540" s="246"/>
      <c r="L540" s="246"/>
      <c r="M540" s="246"/>
    </row>
    <row r="541" spans="1:13" s="266" customFormat="1" hidden="1" outlineLevel="2" x14ac:dyDescent="0.2">
      <c r="A541" s="262"/>
      <c r="B541" s="246"/>
      <c r="C541" s="268" t="s">
        <v>566</v>
      </c>
      <c r="D541" s="246">
        <v>1</v>
      </c>
      <c r="E541" s="246"/>
      <c r="F541" s="263"/>
      <c r="G541" s="263"/>
      <c r="H541" s="264"/>
      <c r="I541" s="264"/>
      <c r="J541" s="265"/>
      <c r="K541" s="246"/>
      <c r="L541" s="246"/>
      <c r="M541" s="246"/>
    </row>
    <row r="542" spans="1:13" s="266" customFormat="1" hidden="1" outlineLevel="2" x14ac:dyDescent="0.2">
      <c r="A542" s="262"/>
      <c r="B542" s="246"/>
      <c r="C542" s="268" t="s">
        <v>567</v>
      </c>
      <c r="D542" s="246">
        <f>D541+1</f>
        <v>2</v>
      </c>
      <c r="E542" s="246"/>
      <c r="F542" s="263"/>
      <c r="G542" s="263"/>
      <c r="H542" s="264"/>
      <c r="I542" s="264"/>
      <c r="J542" s="265"/>
      <c r="K542" s="246"/>
      <c r="L542" s="246"/>
      <c r="M542" s="246"/>
    </row>
    <row r="543" spans="1:13" s="266" customFormat="1" hidden="1" outlineLevel="2" x14ac:dyDescent="0.2">
      <c r="A543" s="262"/>
      <c r="B543" s="246"/>
      <c r="C543" s="268" t="s">
        <v>285</v>
      </c>
      <c r="D543" s="246">
        <f>D542+1</f>
        <v>3</v>
      </c>
      <c r="E543" s="246"/>
      <c r="F543" s="263"/>
      <c r="G543" s="263"/>
      <c r="H543" s="264"/>
      <c r="I543" s="264"/>
      <c r="J543" s="265"/>
      <c r="K543" s="246"/>
      <c r="L543" s="246"/>
      <c r="M543" s="246"/>
    </row>
    <row r="544" spans="1:13" s="266" customFormat="1" hidden="1" outlineLevel="2" x14ac:dyDescent="0.2">
      <c r="A544" s="262"/>
      <c r="B544" s="246"/>
      <c r="C544" s="268" t="s">
        <v>12</v>
      </c>
      <c r="D544" s="246">
        <f>D543+1</f>
        <v>4</v>
      </c>
      <c r="E544" s="246"/>
      <c r="F544" s="263"/>
      <c r="G544" s="263"/>
      <c r="H544" s="264"/>
      <c r="I544" s="264"/>
      <c r="J544" s="265"/>
      <c r="K544" s="246"/>
      <c r="L544" s="246"/>
      <c r="M544" s="246"/>
    </row>
    <row r="545" spans="1:13" s="266" customFormat="1" hidden="1" outlineLevel="2" x14ac:dyDescent="0.2">
      <c r="A545" s="262"/>
      <c r="B545" s="246"/>
      <c r="C545" s="268" t="s">
        <v>12</v>
      </c>
      <c r="D545" s="246">
        <f>D544+1</f>
        <v>5</v>
      </c>
      <c r="E545" s="246"/>
      <c r="F545" s="263"/>
      <c r="G545" s="263"/>
      <c r="H545" s="264"/>
      <c r="I545" s="264"/>
      <c r="J545" s="265"/>
      <c r="K545" s="246"/>
      <c r="L545" s="246"/>
      <c r="M545" s="246"/>
    </row>
    <row r="546" spans="1:13" s="266" customFormat="1" hidden="1" outlineLevel="2" x14ac:dyDescent="0.2">
      <c r="A546" s="262"/>
      <c r="B546" s="246"/>
      <c r="C546" s="246"/>
      <c r="D546" s="246"/>
      <c r="E546" s="246"/>
      <c r="F546" s="263"/>
      <c r="G546" s="263"/>
      <c r="H546" s="264"/>
      <c r="I546" s="264"/>
      <c r="J546" s="265"/>
      <c r="K546" s="246"/>
      <c r="L546" s="246"/>
      <c r="M546" s="246"/>
    </row>
    <row r="547" spans="1:13" s="266" customFormat="1" hidden="1" outlineLevel="2" x14ac:dyDescent="0.2">
      <c r="A547" s="262"/>
      <c r="B547" s="246"/>
      <c r="C547" s="267" t="s">
        <v>568</v>
      </c>
      <c r="D547" s="246"/>
      <c r="E547" s="246"/>
      <c r="F547" s="263"/>
      <c r="G547" s="263"/>
      <c r="H547" s="264"/>
      <c r="I547" s="264"/>
      <c r="J547" s="265"/>
      <c r="K547" s="246"/>
      <c r="L547" s="246"/>
      <c r="M547" s="246"/>
    </row>
    <row r="548" spans="1:13" s="266" customFormat="1" hidden="1" outlineLevel="2" x14ac:dyDescent="0.2">
      <c r="A548" s="262"/>
      <c r="B548" s="246"/>
      <c r="C548" s="268" t="s">
        <v>284</v>
      </c>
      <c r="D548" s="246">
        <v>1</v>
      </c>
      <c r="E548" s="246"/>
      <c r="F548" s="263"/>
      <c r="G548" s="263"/>
      <c r="H548" s="264"/>
      <c r="I548" s="264"/>
      <c r="J548" s="265"/>
      <c r="K548" s="246"/>
      <c r="L548" s="246"/>
      <c r="M548" s="246"/>
    </row>
    <row r="549" spans="1:13" s="266" customFormat="1" hidden="1" outlineLevel="2" x14ac:dyDescent="0.2">
      <c r="A549" s="262"/>
      <c r="B549" s="246"/>
      <c r="C549" s="268" t="s">
        <v>569</v>
      </c>
      <c r="D549" s="246">
        <f>D548+1</f>
        <v>2</v>
      </c>
      <c r="E549" s="246"/>
      <c r="F549" s="263"/>
      <c r="G549" s="263"/>
      <c r="H549" s="264"/>
      <c r="I549" s="264"/>
      <c r="J549" s="265"/>
      <c r="K549" s="246"/>
      <c r="L549" s="246"/>
      <c r="M549" s="246"/>
    </row>
    <row r="550" spans="1:13" s="266" customFormat="1" hidden="1" outlineLevel="2" x14ac:dyDescent="0.2">
      <c r="A550" s="262"/>
      <c r="B550" s="246"/>
      <c r="C550" s="268" t="s">
        <v>12</v>
      </c>
      <c r="D550" s="246">
        <f>D549+1</f>
        <v>3</v>
      </c>
      <c r="E550" s="246"/>
      <c r="F550" s="263"/>
      <c r="G550" s="263"/>
      <c r="H550" s="264"/>
      <c r="I550" s="264"/>
      <c r="J550" s="265"/>
      <c r="K550" s="246"/>
      <c r="L550" s="246"/>
      <c r="M550" s="246"/>
    </row>
    <row r="551" spans="1:13" s="266" customFormat="1" hidden="1" outlineLevel="2" x14ac:dyDescent="0.2">
      <c r="A551" s="262"/>
      <c r="B551" s="246"/>
      <c r="C551" s="268" t="s">
        <v>12</v>
      </c>
      <c r="D551" s="246">
        <f>D550+1</f>
        <v>4</v>
      </c>
      <c r="E551" s="246"/>
      <c r="F551" s="263"/>
      <c r="G551" s="263"/>
      <c r="H551" s="264"/>
      <c r="I551" s="264"/>
      <c r="J551" s="265"/>
      <c r="K551" s="246"/>
      <c r="L551" s="246"/>
      <c r="M551" s="246"/>
    </row>
    <row r="552" spans="1:13" s="266" customFormat="1" hidden="1" outlineLevel="2" x14ac:dyDescent="0.2">
      <c r="A552" s="262"/>
      <c r="B552" s="246"/>
      <c r="C552" s="268" t="s">
        <v>12</v>
      </c>
      <c r="D552" s="246">
        <f>D551+1</f>
        <v>5</v>
      </c>
      <c r="E552" s="246"/>
      <c r="F552" s="263"/>
      <c r="G552" s="263"/>
      <c r="H552" s="264"/>
      <c r="I552" s="264"/>
      <c r="J552" s="265"/>
      <c r="K552" s="246"/>
      <c r="L552" s="246"/>
      <c r="M552" s="246"/>
    </row>
    <row r="553" spans="1:13" s="266" customFormat="1" hidden="1" outlineLevel="2" x14ac:dyDescent="0.2">
      <c r="A553" s="262"/>
      <c r="B553" s="246"/>
      <c r="C553" s="246"/>
      <c r="D553" s="246"/>
      <c r="E553" s="246"/>
      <c r="F553" s="263"/>
      <c r="G553" s="263"/>
      <c r="H553" s="264"/>
      <c r="I553" s="264"/>
      <c r="J553" s="265"/>
      <c r="K553" s="246"/>
      <c r="L553" s="246"/>
      <c r="M553" s="246"/>
    </row>
    <row r="554" spans="1:13" s="266" customFormat="1" hidden="1" outlineLevel="2" x14ac:dyDescent="0.2">
      <c r="A554" s="262"/>
      <c r="B554" s="246"/>
      <c r="C554" s="267" t="s">
        <v>319</v>
      </c>
      <c r="D554" s="246"/>
      <c r="E554" s="246"/>
      <c r="F554" s="263"/>
      <c r="G554" s="263"/>
      <c r="H554" s="264"/>
      <c r="I554" s="264"/>
      <c r="J554" s="265"/>
      <c r="K554" s="246"/>
      <c r="L554" s="246"/>
      <c r="M554" s="246"/>
    </row>
    <row r="555" spans="1:13" s="266" customFormat="1" hidden="1" outlineLevel="2" x14ac:dyDescent="0.2">
      <c r="A555" s="262"/>
      <c r="B555" s="246"/>
      <c r="C555" s="268" t="s">
        <v>570</v>
      </c>
      <c r="D555" s="246">
        <v>1</v>
      </c>
      <c r="E555" s="246"/>
      <c r="F555" s="263"/>
      <c r="G555" s="263"/>
      <c r="H555" s="264"/>
      <c r="I555" s="264"/>
      <c r="J555" s="265"/>
      <c r="K555" s="246"/>
      <c r="L555" s="246"/>
      <c r="M555" s="246"/>
    </row>
    <row r="556" spans="1:13" s="266" customFormat="1" hidden="1" outlineLevel="2" x14ac:dyDescent="0.2">
      <c r="A556" s="262"/>
      <c r="B556" s="246"/>
      <c r="C556" s="268" t="s">
        <v>571</v>
      </c>
      <c r="D556" s="246">
        <f>D555+1</f>
        <v>2</v>
      </c>
      <c r="E556" s="246"/>
      <c r="F556" s="263"/>
      <c r="G556" s="263"/>
      <c r="H556" s="264"/>
      <c r="I556" s="264"/>
      <c r="J556" s="265"/>
      <c r="K556" s="246"/>
      <c r="L556" s="246"/>
      <c r="M556" s="246"/>
    </row>
    <row r="557" spans="1:13" s="266" customFormat="1" hidden="1" outlineLevel="2" x14ac:dyDescent="0.2">
      <c r="A557" s="262"/>
      <c r="B557" s="246"/>
      <c r="C557" s="268" t="s">
        <v>12</v>
      </c>
      <c r="D557" s="246">
        <f>D556+1</f>
        <v>3</v>
      </c>
      <c r="E557" s="246"/>
      <c r="F557" s="263"/>
      <c r="G557" s="263"/>
      <c r="H557" s="264"/>
      <c r="I557" s="264"/>
      <c r="J557" s="265"/>
      <c r="K557" s="246"/>
      <c r="L557" s="246"/>
      <c r="M557" s="246"/>
    </row>
    <row r="558" spans="1:13" s="266" customFormat="1" hidden="1" outlineLevel="2" x14ac:dyDescent="0.2">
      <c r="A558" s="262"/>
      <c r="B558" s="246"/>
      <c r="C558" s="268" t="s">
        <v>12</v>
      </c>
      <c r="D558" s="246">
        <f>D557+1</f>
        <v>4</v>
      </c>
      <c r="E558" s="246"/>
      <c r="F558" s="263"/>
      <c r="G558" s="263"/>
      <c r="H558" s="264"/>
      <c r="I558" s="264"/>
      <c r="J558" s="265"/>
      <c r="K558" s="246"/>
      <c r="L558" s="246"/>
      <c r="M558" s="246"/>
    </row>
    <row r="559" spans="1:13" s="266" customFormat="1" hidden="1" outlineLevel="2" x14ac:dyDescent="0.2">
      <c r="A559" s="262"/>
      <c r="B559" s="246"/>
      <c r="C559" s="268" t="s">
        <v>12</v>
      </c>
      <c r="D559" s="246">
        <f>D558+1</f>
        <v>5</v>
      </c>
      <c r="E559" s="246"/>
      <c r="F559" s="263"/>
      <c r="G559" s="263"/>
      <c r="H559" s="264"/>
      <c r="I559" s="264"/>
      <c r="J559" s="265"/>
      <c r="K559" s="246"/>
      <c r="L559" s="246"/>
      <c r="M559" s="246"/>
    </row>
    <row r="560" spans="1:13" s="266" customFormat="1" hidden="1" outlineLevel="2" x14ac:dyDescent="0.2">
      <c r="A560" s="262"/>
      <c r="B560" s="246"/>
      <c r="C560" s="246"/>
      <c r="D560" s="246"/>
      <c r="E560" s="246"/>
      <c r="F560" s="263"/>
      <c r="G560" s="263"/>
      <c r="H560" s="264"/>
      <c r="I560" s="264"/>
      <c r="J560" s="265"/>
      <c r="K560" s="246"/>
      <c r="L560" s="246"/>
      <c r="M560" s="246"/>
    </row>
    <row r="561" spans="1:13" s="266" customFormat="1" hidden="1" outlineLevel="2" x14ac:dyDescent="0.2">
      <c r="A561" s="262"/>
      <c r="B561" s="246"/>
      <c r="C561" s="267" t="s">
        <v>319</v>
      </c>
      <c r="D561" s="246"/>
      <c r="E561" s="246"/>
      <c r="F561" s="263"/>
      <c r="G561" s="263"/>
      <c r="H561" s="264"/>
      <c r="I561" s="264"/>
      <c r="J561" s="265"/>
      <c r="K561" s="246"/>
      <c r="L561" s="246"/>
      <c r="M561" s="246"/>
    </row>
    <row r="562" spans="1:13" s="266" customFormat="1" hidden="1" outlineLevel="2" x14ac:dyDescent="0.2">
      <c r="A562" s="262"/>
      <c r="B562" s="246"/>
      <c r="C562" s="268" t="s">
        <v>572</v>
      </c>
      <c r="D562" s="246">
        <v>1</v>
      </c>
      <c r="E562" s="246"/>
      <c r="F562" s="263"/>
      <c r="G562" s="263"/>
      <c r="H562" s="264"/>
      <c r="I562" s="264"/>
      <c r="J562" s="265"/>
      <c r="K562" s="246"/>
      <c r="L562" s="246"/>
      <c r="M562" s="246"/>
    </row>
    <row r="563" spans="1:13" s="266" customFormat="1" hidden="1" outlineLevel="2" x14ac:dyDescent="0.2">
      <c r="A563" s="262"/>
      <c r="B563" s="246"/>
      <c r="C563" s="268" t="s">
        <v>12</v>
      </c>
      <c r="D563" s="246">
        <f>D562+1</f>
        <v>2</v>
      </c>
      <c r="E563" s="246"/>
      <c r="F563" s="263"/>
      <c r="G563" s="263"/>
      <c r="H563" s="264"/>
      <c r="I563" s="264"/>
      <c r="J563" s="265"/>
      <c r="K563" s="246"/>
      <c r="L563" s="246"/>
      <c r="M563" s="246"/>
    </row>
    <row r="564" spans="1:13" s="266" customFormat="1" hidden="1" outlineLevel="2" x14ac:dyDescent="0.2">
      <c r="A564" s="262"/>
      <c r="B564" s="246"/>
      <c r="C564" s="246"/>
      <c r="D564" s="246"/>
      <c r="E564" s="246"/>
      <c r="F564" s="263"/>
      <c r="G564" s="263"/>
      <c r="H564" s="264"/>
      <c r="I564" s="264"/>
      <c r="J564" s="265"/>
      <c r="K564" s="246"/>
      <c r="L564" s="246"/>
      <c r="M564" s="246"/>
    </row>
    <row r="565" spans="1:13" s="266" customFormat="1" hidden="1" outlineLevel="2" x14ac:dyDescent="0.2">
      <c r="A565" s="262"/>
      <c r="B565" s="246"/>
      <c r="C565" s="267" t="s">
        <v>320</v>
      </c>
      <c r="D565" s="246"/>
      <c r="E565" s="246"/>
      <c r="F565" s="263"/>
      <c r="G565" s="263"/>
      <c r="H565" s="264"/>
      <c r="I565" s="264"/>
      <c r="J565" s="265"/>
      <c r="K565" s="246"/>
      <c r="L565" s="246"/>
      <c r="M565" s="246"/>
    </row>
    <row r="566" spans="1:13" s="266" customFormat="1" hidden="1" outlineLevel="2" x14ac:dyDescent="0.2">
      <c r="A566" s="262"/>
      <c r="B566" s="246"/>
      <c r="C566" s="269" t="s">
        <v>12</v>
      </c>
      <c r="D566" s="119">
        <v>1</v>
      </c>
      <c r="E566" s="246"/>
      <c r="F566" s="263"/>
      <c r="G566" s="263"/>
      <c r="H566" s="264"/>
      <c r="I566" s="264"/>
      <c r="J566" s="265"/>
      <c r="K566" s="246"/>
      <c r="L566" s="246"/>
      <c r="M566" s="246"/>
    </row>
    <row r="567" spans="1:13" s="266" customFormat="1" hidden="1" outlineLevel="2" x14ac:dyDescent="0.2">
      <c r="A567" s="262"/>
      <c r="B567" s="246"/>
      <c r="C567" s="269" t="s">
        <v>12</v>
      </c>
      <c r="D567" s="119">
        <f>D566+1</f>
        <v>2</v>
      </c>
      <c r="E567" s="246"/>
      <c r="F567" s="263"/>
      <c r="G567" s="263"/>
      <c r="H567" s="264"/>
      <c r="I567" s="264"/>
      <c r="J567" s="265"/>
      <c r="K567" s="246"/>
      <c r="L567" s="246"/>
      <c r="M567" s="246"/>
    </row>
    <row r="568" spans="1:13" s="266" customFormat="1" hidden="1" outlineLevel="2" x14ac:dyDescent="0.2">
      <c r="A568" s="262"/>
      <c r="B568" s="246"/>
      <c r="C568" s="269" t="s">
        <v>12</v>
      </c>
      <c r="D568" s="119">
        <f t="shared" ref="D568:D580" si="11">D567+1</f>
        <v>3</v>
      </c>
      <c r="E568" s="246"/>
      <c r="F568" s="263"/>
      <c r="G568" s="263"/>
      <c r="H568" s="264"/>
      <c r="I568" s="264"/>
      <c r="J568" s="265"/>
      <c r="K568" s="246"/>
      <c r="L568" s="246"/>
      <c r="M568" s="246"/>
    </row>
    <row r="569" spans="1:13" s="266" customFormat="1" hidden="1" outlineLevel="2" x14ac:dyDescent="0.2">
      <c r="A569" s="262"/>
      <c r="B569" s="246"/>
      <c r="C569" s="269" t="s">
        <v>12</v>
      </c>
      <c r="D569" s="119">
        <f t="shared" si="11"/>
        <v>4</v>
      </c>
      <c r="E569" s="246"/>
      <c r="F569" s="263"/>
      <c r="G569" s="263"/>
      <c r="H569" s="264"/>
      <c r="I569" s="264"/>
      <c r="J569" s="265"/>
      <c r="K569" s="246"/>
      <c r="L569" s="246"/>
      <c r="M569" s="246"/>
    </row>
    <row r="570" spans="1:13" s="266" customFormat="1" hidden="1" outlineLevel="2" x14ac:dyDescent="0.2">
      <c r="A570" s="262"/>
      <c r="B570" s="246"/>
      <c r="C570" s="269" t="s">
        <v>12</v>
      </c>
      <c r="D570" s="119">
        <f t="shared" si="11"/>
        <v>5</v>
      </c>
      <c r="E570" s="246"/>
      <c r="F570" s="263"/>
      <c r="G570" s="263"/>
      <c r="H570" s="264"/>
      <c r="I570" s="264"/>
      <c r="J570" s="265"/>
      <c r="K570" s="246"/>
      <c r="L570" s="246"/>
      <c r="M570" s="246"/>
    </row>
    <row r="571" spans="1:13" s="266" customFormat="1" hidden="1" outlineLevel="2" x14ac:dyDescent="0.2">
      <c r="A571" s="262"/>
      <c r="B571" s="246"/>
      <c r="C571" s="269" t="s">
        <v>12</v>
      </c>
      <c r="D571" s="119">
        <f t="shared" si="11"/>
        <v>6</v>
      </c>
      <c r="E571" s="246"/>
      <c r="F571" s="263"/>
      <c r="G571" s="263"/>
      <c r="H571" s="264"/>
      <c r="I571" s="264"/>
      <c r="J571" s="265"/>
      <c r="K571" s="246"/>
      <c r="L571" s="246"/>
      <c r="M571" s="246"/>
    </row>
    <row r="572" spans="1:13" s="266" customFormat="1" hidden="1" outlineLevel="2" x14ac:dyDescent="0.2">
      <c r="A572" s="262"/>
      <c r="B572" s="246"/>
      <c r="C572" s="269" t="s">
        <v>12</v>
      </c>
      <c r="D572" s="119">
        <f t="shared" si="11"/>
        <v>7</v>
      </c>
      <c r="E572" s="246"/>
      <c r="F572" s="263"/>
      <c r="G572" s="263"/>
      <c r="H572" s="264"/>
      <c r="I572" s="264"/>
      <c r="J572" s="265"/>
      <c r="K572" s="246"/>
      <c r="L572" s="246"/>
      <c r="M572" s="246"/>
    </row>
    <row r="573" spans="1:13" s="266" customFormat="1" hidden="1" outlineLevel="2" x14ac:dyDescent="0.2">
      <c r="A573" s="262"/>
      <c r="B573" s="246"/>
      <c r="C573" s="269" t="s">
        <v>12</v>
      </c>
      <c r="D573" s="119">
        <f t="shared" si="11"/>
        <v>8</v>
      </c>
      <c r="E573" s="246"/>
      <c r="F573" s="263"/>
      <c r="G573" s="263"/>
      <c r="H573" s="264"/>
      <c r="I573" s="264"/>
      <c r="J573" s="265"/>
      <c r="K573" s="246"/>
      <c r="L573" s="246"/>
      <c r="M573" s="246"/>
    </row>
    <row r="574" spans="1:13" s="266" customFormat="1" hidden="1" outlineLevel="2" x14ac:dyDescent="0.2">
      <c r="A574" s="262"/>
      <c r="B574" s="246"/>
      <c r="C574" s="269" t="s">
        <v>12</v>
      </c>
      <c r="D574" s="119">
        <f t="shared" si="11"/>
        <v>9</v>
      </c>
      <c r="E574" s="246"/>
      <c r="F574" s="263"/>
      <c r="G574" s="263"/>
      <c r="H574" s="264"/>
      <c r="I574" s="264"/>
      <c r="J574" s="265"/>
      <c r="K574" s="246"/>
      <c r="L574" s="246"/>
      <c r="M574" s="246"/>
    </row>
    <row r="575" spans="1:13" s="266" customFormat="1" hidden="1" outlineLevel="2" x14ac:dyDescent="0.2">
      <c r="A575" s="262"/>
      <c r="B575" s="246"/>
      <c r="C575" s="269" t="s">
        <v>12</v>
      </c>
      <c r="D575" s="119">
        <f t="shared" si="11"/>
        <v>10</v>
      </c>
      <c r="E575" s="246"/>
      <c r="F575" s="263"/>
      <c r="G575" s="263"/>
      <c r="H575" s="264"/>
      <c r="I575" s="264"/>
      <c r="J575" s="265"/>
      <c r="K575" s="246"/>
      <c r="L575" s="246"/>
      <c r="M575" s="246"/>
    </row>
    <row r="576" spans="1:13" s="266" customFormat="1" hidden="1" outlineLevel="2" x14ac:dyDescent="0.2">
      <c r="A576" s="262"/>
      <c r="B576" s="246"/>
      <c r="C576" s="269" t="s">
        <v>12</v>
      </c>
      <c r="D576" s="119">
        <f t="shared" si="11"/>
        <v>11</v>
      </c>
      <c r="E576" s="246"/>
      <c r="F576" s="263"/>
      <c r="G576" s="263"/>
      <c r="H576" s="264"/>
      <c r="I576" s="264"/>
      <c r="J576" s="265"/>
      <c r="K576" s="246"/>
      <c r="L576" s="246"/>
      <c r="M576" s="246"/>
    </row>
    <row r="577" spans="1:13" s="266" customFormat="1" hidden="1" outlineLevel="2" x14ac:dyDescent="0.2">
      <c r="A577" s="262"/>
      <c r="B577" s="246"/>
      <c r="C577" s="269" t="s">
        <v>12</v>
      </c>
      <c r="D577" s="119">
        <f t="shared" si="11"/>
        <v>12</v>
      </c>
      <c r="E577" s="246"/>
      <c r="F577" s="263"/>
      <c r="G577" s="263"/>
      <c r="H577" s="264"/>
      <c r="I577" s="264"/>
      <c r="J577" s="265"/>
      <c r="K577" s="246"/>
      <c r="L577" s="246"/>
      <c r="M577" s="246"/>
    </row>
    <row r="578" spans="1:13" s="266" customFormat="1" hidden="1" outlineLevel="2" x14ac:dyDescent="0.2">
      <c r="A578" s="262"/>
      <c r="B578" s="246"/>
      <c r="C578" s="269" t="s">
        <v>12</v>
      </c>
      <c r="D578" s="119">
        <f t="shared" si="11"/>
        <v>13</v>
      </c>
      <c r="E578" s="246"/>
      <c r="F578" s="263"/>
      <c r="G578" s="263"/>
      <c r="H578" s="264"/>
      <c r="I578" s="264"/>
      <c r="J578" s="265"/>
      <c r="K578" s="246"/>
      <c r="L578" s="246"/>
      <c r="M578" s="246"/>
    </row>
    <row r="579" spans="1:13" s="266" customFormat="1" hidden="1" outlineLevel="2" x14ac:dyDescent="0.2">
      <c r="A579" s="262"/>
      <c r="B579" s="246"/>
      <c r="C579" s="269" t="s">
        <v>12</v>
      </c>
      <c r="D579" s="119">
        <f t="shared" si="11"/>
        <v>14</v>
      </c>
      <c r="E579" s="246"/>
      <c r="F579" s="263"/>
      <c r="G579" s="263"/>
      <c r="H579" s="264"/>
      <c r="I579" s="264"/>
      <c r="J579" s="265"/>
      <c r="K579" s="246"/>
      <c r="L579" s="246"/>
      <c r="M579" s="246"/>
    </row>
    <row r="580" spans="1:13" s="266" customFormat="1" hidden="1" outlineLevel="2" x14ac:dyDescent="0.2">
      <c r="A580" s="262"/>
      <c r="B580" s="246"/>
      <c r="C580" s="269" t="s">
        <v>12</v>
      </c>
      <c r="D580" s="119">
        <f t="shared" si="11"/>
        <v>15</v>
      </c>
      <c r="E580" s="246"/>
      <c r="F580" s="263"/>
      <c r="G580" s="263"/>
      <c r="H580" s="264"/>
      <c r="I580" s="264"/>
      <c r="J580" s="265"/>
      <c r="K580" s="246"/>
      <c r="L580" s="246"/>
      <c r="M580" s="246"/>
    </row>
    <row r="581" spans="1:13" s="266" customFormat="1" hidden="1" outlineLevel="2" x14ac:dyDescent="0.2">
      <c r="A581" s="262"/>
      <c r="B581" s="246"/>
      <c r="C581" s="269" t="s">
        <v>12</v>
      </c>
      <c r="D581" s="119">
        <f>D580+1</f>
        <v>16</v>
      </c>
      <c r="E581" s="246"/>
      <c r="F581" s="263"/>
      <c r="G581" s="263"/>
      <c r="H581" s="264"/>
      <c r="I581" s="264"/>
      <c r="J581" s="265"/>
      <c r="K581" s="246"/>
      <c r="L581" s="246"/>
      <c r="M581" s="246"/>
    </row>
    <row r="582" spans="1:13" s="266" customFormat="1" hidden="1" outlineLevel="2" x14ac:dyDescent="0.2">
      <c r="A582" s="262"/>
      <c r="B582" s="246"/>
      <c r="C582" s="269" t="s">
        <v>12</v>
      </c>
      <c r="D582" s="119">
        <f>D581+1</f>
        <v>17</v>
      </c>
      <c r="E582" s="246"/>
      <c r="F582" s="263"/>
      <c r="G582" s="263"/>
      <c r="H582" s="264"/>
      <c r="I582" s="264"/>
      <c r="J582" s="265"/>
      <c r="K582" s="246"/>
      <c r="L582" s="246"/>
      <c r="M582" s="246"/>
    </row>
    <row r="583" spans="1:13" s="266" customFormat="1" hidden="1" outlineLevel="2" x14ac:dyDescent="0.2">
      <c r="A583" s="262"/>
      <c r="B583" s="246"/>
      <c r="C583" s="269" t="s">
        <v>12</v>
      </c>
      <c r="D583" s="119">
        <f>D582+1</f>
        <v>18</v>
      </c>
      <c r="E583" s="246"/>
      <c r="F583" s="263"/>
      <c r="G583" s="263"/>
      <c r="H583" s="264"/>
      <c r="I583" s="264"/>
      <c r="J583" s="265"/>
      <c r="K583" s="246"/>
      <c r="L583" s="246"/>
      <c r="M583" s="246"/>
    </row>
    <row r="584" spans="1:13" s="266" customFormat="1" hidden="1" outlineLevel="2" x14ac:dyDescent="0.2">
      <c r="A584" s="262"/>
      <c r="B584" s="246"/>
      <c r="C584" s="269" t="s">
        <v>12</v>
      </c>
      <c r="D584" s="119">
        <f>D583+1</f>
        <v>19</v>
      </c>
      <c r="E584" s="246"/>
      <c r="F584" s="263"/>
      <c r="G584" s="263"/>
      <c r="H584" s="264"/>
      <c r="I584" s="264"/>
      <c r="J584" s="265"/>
      <c r="K584" s="246"/>
      <c r="L584" s="246"/>
      <c r="M584" s="246"/>
    </row>
    <row r="585" spans="1:13" s="266" customFormat="1" hidden="1" outlineLevel="2" x14ac:dyDescent="0.2">
      <c r="A585" s="262"/>
      <c r="B585" s="246"/>
      <c r="C585" s="269" t="s">
        <v>12</v>
      </c>
      <c r="D585" s="119">
        <f>D584+1</f>
        <v>20</v>
      </c>
      <c r="E585" s="246"/>
      <c r="F585" s="263"/>
      <c r="G585" s="263"/>
      <c r="H585" s="264"/>
      <c r="I585" s="264"/>
      <c r="J585" s="265"/>
      <c r="K585" s="246"/>
      <c r="L585" s="246"/>
      <c r="M585" s="246"/>
    </row>
    <row r="586" spans="1:13" s="266" customFormat="1" hidden="1" outlineLevel="2" x14ac:dyDescent="0.2">
      <c r="A586" s="262"/>
      <c r="B586" s="246"/>
      <c r="C586" s="269" t="s">
        <v>12</v>
      </c>
      <c r="D586" s="119">
        <f t="shared" ref="D586:D600" si="12">D585+1</f>
        <v>21</v>
      </c>
      <c r="E586" s="246"/>
      <c r="F586" s="263"/>
      <c r="G586" s="263"/>
      <c r="H586" s="264"/>
      <c r="I586" s="264"/>
      <c r="J586" s="265"/>
      <c r="K586" s="246"/>
      <c r="L586" s="246"/>
      <c r="M586" s="246"/>
    </row>
    <row r="587" spans="1:13" s="266" customFormat="1" hidden="1" outlineLevel="2" x14ac:dyDescent="0.2">
      <c r="A587" s="262"/>
      <c r="B587" s="246"/>
      <c r="C587" s="269" t="s">
        <v>12</v>
      </c>
      <c r="D587" s="119">
        <f t="shared" si="12"/>
        <v>22</v>
      </c>
      <c r="E587" s="246"/>
      <c r="F587" s="263"/>
      <c r="G587" s="263"/>
      <c r="H587" s="264"/>
      <c r="I587" s="264"/>
      <c r="J587" s="265"/>
      <c r="K587" s="246"/>
      <c r="L587" s="246"/>
      <c r="M587" s="246"/>
    </row>
    <row r="588" spans="1:13" s="266" customFormat="1" hidden="1" outlineLevel="2" x14ac:dyDescent="0.2">
      <c r="A588" s="262"/>
      <c r="B588" s="246"/>
      <c r="C588" s="269" t="s">
        <v>12</v>
      </c>
      <c r="D588" s="119">
        <f t="shared" si="12"/>
        <v>23</v>
      </c>
      <c r="E588" s="246"/>
      <c r="F588" s="263"/>
      <c r="G588" s="263"/>
      <c r="H588" s="264"/>
      <c r="I588" s="264"/>
      <c r="J588" s="265"/>
      <c r="K588" s="246"/>
      <c r="L588" s="246"/>
      <c r="M588" s="246"/>
    </row>
    <row r="589" spans="1:13" s="266" customFormat="1" hidden="1" outlineLevel="2" x14ac:dyDescent="0.2">
      <c r="A589" s="262"/>
      <c r="B589" s="246"/>
      <c r="C589" s="269" t="s">
        <v>12</v>
      </c>
      <c r="D589" s="119">
        <f t="shared" si="12"/>
        <v>24</v>
      </c>
      <c r="E589" s="246"/>
      <c r="F589" s="263"/>
      <c r="G589" s="263"/>
      <c r="H589" s="264"/>
      <c r="I589" s="264"/>
      <c r="J589" s="265"/>
      <c r="K589" s="246"/>
      <c r="L589" s="246"/>
      <c r="M589" s="246"/>
    </row>
    <row r="590" spans="1:13" s="266" customFormat="1" hidden="1" outlineLevel="2" x14ac:dyDescent="0.2">
      <c r="A590" s="262"/>
      <c r="B590" s="246"/>
      <c r="C590" s="269" t="s">
        <v>12</v>
      </c>
      <c r="D590" s="119">
        <f t="shared" si="12"/>
        <v>25</v>
      </c>
      <c r="E590" s="246"/>
      <c r="F590" s="263"/>
      <c r="G590" s="263"/>
      <c r="H590" s="264"/>
      <c r="I590" s="264"/>
      <c r="J590" s="265"/>
      <c r="K590" s="246"/>
      <c r="L590" s="246"/>
      <c r="M590" s="246"/>
    </row>
    <row r="591" spans="1:13" s="266" customFormat="1" hidden="1" outlineLevel="2" x14ac:dyDescent="0.2">
      <c r="A591" s="262"/>
      <c r="B591" s="246"/>
      <c r="C591" s="269" t="s">
        <v>12</v>
      </c>
      <c r="D591" s="119">
        <f t="shared" si="12"/>
        <v>26</v>
      </c>
      <c r="E591" s="246"/>
      <c r="F591" s="263"/>
      <c r="G591" s="263"/>
      <c r="H591" s="264"/>
      <c r="I591" s="264"/>
      <c r="J591" s="265"/>
      <c r="K591" s="246"/>
      <c r="L591" s="246"/>
      <c r="M591" s="246"/>
    </row>
    <row r="592" spans="1:13" s="266" customFormat="1" hidden="1" outlineLevel="2" x14ac:dyDescent="0.2">
      <c r="A592" s="262"/>
      <c r="B592" s="246"/>
      <c r="C592" s="269" t="s">
        <v>12</v>
      </c>
      <c r="D592" s="119">
        <f t="shared" si="12"/>
        <v>27</v>
      </c>
      <c r="E592" s="246"/>
      <c r="F592" s="263"/>
      <c r="G592" s="263"/>
      <c r="H592" s="264"/>
      <c r="I592" s="264"/>
      <c r="J592" s="265"/>
      <c r="K592" s="246"/>
      <c r="L592" s="246"/>
      <c r="M592" s="246"/>
    </row>
    <row r="593" spans="1:13" s="266" customFormat="1" hidden="1" outlineLevel="2" x14ac:dyDescent="0.2">
      <c r="A593" s="262"/>
      <c r="B593" s="246"/>
      <c r="C593" s="269" t="s">
        <v>12</v>
      </c>
      <c r="D593" s="119">
        <f t="shared" si="12"/>
        <v>28</v>
      </c>
      <c r="E593" s="246"/>
      <c r="F593" s="263"/>
      <c r="G593" s="263"/>
      <c r="H593" s="264"/>
      <c r="I593" s="264"/>
      <c r="J593" s="265"/>
      <c r="K593" s="246"/>
      <c r="L593" s="246"/>
      <c r="M593" s="246"/>
    </row>
    <row r="594" spans="1:13" s="266" customFormat="1" hidden="1" outlineLevel="2" x14ac:dyDescent="0.2">
      <c r="A594" s="262"/>
      <c r="B594" s="246"/>
      <c r="C594" s="269" t="s">
        <v>12</v>
      </c>
      <c r="D594" s="119">
        <f t="shared" si="12"/>
        <v>29</v>
      </c>
      <c r="E594" s="246"/>
      <c r="F594" s="263"/>
      <c r="G594" s="263"/>
      <c r="H594" s="264"/>
      <c r="I594" s="264"/>
      <c r="J594" s="265"/>
      <c r="K594" s="246"/>
      <c r="L594" s="246"/>
      <c r="M594" s="246"/>
    </row>
    <row r="595" spans="1:13" s="266" customFormat="1" hidden="1" outlineLevel="2" x14ac:dyDescent="0.2">
      <c r="A595" s="262"/>
      <c r="B595" s="246"/>
      <c r="C595" s="269" t="s">
        <v>12</v>
      </c>
      <c r="D595" s="119">
        <f t="shared" si="12"/>
        <v>30</v>
      </c>
      <c r="E595" s="246"/>
      <c r="F595" s="263"/>
      <c r="G595" s="263"/>
      <c r="H595" s="264"/>
      <c r="I595" s="264"/>
      <c r="J595" s="265"/>
      <c r="K595" s="246"/>
      <c r="L595" s="246"/>
      <c r="M595" s="246"/>
    </row>
    <row r="596" spans="1:13" s="266" customFormat="1" hidden="1" outlineLevel="2" x14ac:dyDescent="0.2">
      <c r="A596" s="262"/>
      <c r="B596" s="246"/>
      <c r="C596" s="269" t="s">
        <v>12</v>
      </c>
      <c r="D596" s="119">
        <f t="shared" si="12"/>
        <v>31</v>
      </c>
      <c r="E596" s="246"/>
      <c r="F596" s="263"/>
      <c r="G596" s="263"/>
      <c r="H596" s="264"/>
      <c r="I596" s="264"/>
      <c r="J596" s="265"/>
      <c r="K596" s="246"/>
      <c r="L596" s="246"/>
      <c r="M596" s="246"/>
    </row>
    <row r="597" spans="1:13" s="266" customFormat="1" hidden="1" outlineLevel="2" x14ac:dyDescent="0.2">
      <c r="A597" s="262"/>
      <c r="B597" s="246"/>
      <c r="C597" s="269" t="s">
        <v>12</v>
      </c>
      <c r="D597" s="119">
        <f t="shared" si="12"/>
        <v>32</v>
      </c>
      <c r="E597" s="246"/>
      <c r="F597" s="263"/>
      <c r="G597" s="263"/>
      <c r="H597" s="264"/>
      <c r="I597" s="264"/>
      <c r="J597" s="265"/>
      <c r="K597" s="246"/>
      <c r="L597" s="246"/>
      <c r="M597" s="246"/>
    </row>
    <row r="598" spans="1:13" s="266" customFormat="1" hidden="1" outlineLevel="2" x14ac:dyDescent="0.2">
      <c r="A598" s="262"/>
      <c r="B598" s="246"/>
      <c r="C598" s="269" t="s">
        <v>12</v>
      </c>
      <c r="D598" s="119">
        <f t="shared" si="12"/>
        <v>33</v>
      </c>
      <c r="E598" s="246"/>
      <c r="F598" s="263"/>
      <c r="G598" s="263"/>
      <c r="H598" s="264"/>
      <c r="I598" s="264"/>
      <c r="J598" s="265"/>
      <c r="K598" s="246"/>
      <c r="L598" s="246"/>
      <c r="M598" s="246"/>
    </row>
    <row r="599" spans="1:13" s="266" customFormat="1" hidden="1" outlineLevel="2" x14ac:dyDescent="0.2">
      <c r="A599" s="262"/>
      <c r="B599" s="246"/>
      <c r="C599" s="269" t="s">
        <v>12</v>
      </c>
      <c r="D599" s="119">
        <f t="shared" si="12"/>
        <v>34</v>
      </c>
      <c r="E599" s="246"/>
      <c r="F599" s="263"/>
      <c r="G599" s="263"/>
      <c r="H599" s="264"/>
      <c r="I599" s="264"/>
      <c r="J599" s="265"/>
      <c r="K599" s="246"/>
      <c r="L599" s="246"/>
      <c r="M599" s="246"/>
    </row>
    <row r="600" spans="1:13" s="266" customFormat="1" hidden="1" outlineLevel="2" x14ac:dyDescent="0.2">
      <c r="A600" s="262"/>
      <c r="B600" s="246"/>
      <c r="C600" s="269" t="s">
        <v>12</v>
      </c>
      <c r="D600" s="119">
        <f t="shared" si="12"/>
        <v>35</v>
      </c>
      <c r="E600" s="246"/>
      <c r="F600" s="263"/>
      <c r="G600" s="263"/>
      <c r="H600" s="264"/>
      <c r="I600" s="264"/>
      <c r="J600" s="265"/>
      <c r="K600" s="246"/>
      <c r="L600" s="246"/>
      <c r="M600" s="246"/>
    </row>
    <row r="601" spans="1:13" s="266" customFormat="1" hidden="1" outlineLevel="2" x14ac:dyDescent="0.2">
      <c r="A601" s="262"/>
      <c r="B601" s="246"/>
      <c r="C601" s="246"/>
      <c r="D601" s="246"/>
      <c r="E601" s="246"/>
      <c r="F601" s="263"/>
      <c r="G601" s="263"/>
      <c r="H601" s="264"/>
      <c r="I601" s="264"/>
      <c r="J601" s="265"/>
      <c r="K601" s="246"/>
      <c r="L601" s="246"/>
      <c r="M601" s="246"/>
    </row>
    <row r="602" spans="1:13" s="270" customFormat="1" ht="13.15" hidden="1" customHeight="1" outlineLevel="2" x14ac:dyDescent="0.2">
      <c r="A602" s="242"/>
      <c r="B602" s="119"/>
      <c r="C602" s="116" t="s">
        <v>321</v>
      </c>
      <c r="D602" s="119"/>
      <c r="E602" s="119"/>
      <c r="F602" s="118"/>
      <c r="G602" s="118"/>
      <c r="H602" s="243"/>
      <c r="I602" s="243"/>
      <c r="J602" s="120"/>
      <c r="K602" s="119"/>
      <c r="L602" s="119"/>
      <c r="M602" s="119"/>
    </row>
    <row r="603" spans="1:13" s="270" customFormat="1" ht="13.15" hidden="1" customHeight="1" outlineLevel="2" x14ac:dyDescent="0.2">
      <c r="A603" s="242"/>
      <c r="B603" s="119"/>
      <c r="C603" s="117" t="s">
        <v>12</v>
      </c>
      <c r="D603" s="119">
        <v>1</v>
      </c>
      <c r="E603" s="119"/>
      <c r="F603" s="118"/>
      <c r="G603" s="118"/>
      <c r="H603" s="243"/>
      <c r="I603" s="243"/>
      <c r="J603" s="120"/>
      <c r="K603" s="119"/>
      <c r="L603" s="119"/>
      <c r="M603" s="119"/>
    </row>
    <row r="604" spans="1:13" s="199" customFormat="1" ht="13.15" hidden="1" customHeight="1" outlineLevel="2" x14ac:dyDescent="0.2">
      <c r="A604" s="271"/>
      <c r="B604" s="102"/>
      <c r="C604" s="117" t="s">
        <v>573</v>
      </c>
      <c r="D604" s="119">
        <f>D603+1</f>
        <v>2</v>
      </c>
      <c r="E604" s="102"/>
      <c r="F604" s="102"/>
      <c r="G604" s="102"/>
      <c r="H604" s="272"/>
      <c r="I604" s="272"/>
      <c r="J604" s="91"/>
      <c r="K604" s="102"/>
      <c r="L604" s="102"/>
      <c r="M604" s="102"/>
    </row>
    <row r="605" spans="1:13" s="275" customFormat="1" ht="13.15" hidden="1" customHeight="1" outlineLevel="2" x14ac:dyDescent="0.2">
      <c r="A605" s="273"/>
      <c r="B605" s="176"/>
      <c r="C605" s="117" t="s">
        <v>574</v>
      </c>
      <c r="D605" s="119">
        <f>D604+1</f>
        <v>3</v>
      </c>
      <c r="E605" s="176"/>
      <c r="F605" s="176"/>
      <c r="G605" s="176"/>
      <c r="H605" s="274"/>
      <c r="I605" s="274"/>
      <c r="J605" s="91"/>
      <c r="K605" s="176"/>
      <c r="L605" s="176"/>
      <c r="M605" s="176"/>
    </row>
    <row r="606" spans="1:13" s="270" customFormat="1" ht="13.15" hidden="1" customHeight="1" outlineLevel="2" x14ac:dyDescent="0.2">
      <c r="A606" s="242"/>
      <c r="B606" s="119"/>
      <c r="C606" s="117" t="s">
        <v>575</v>
      </c>
      <c r="D606" s="119">
        <f t="shared" ref="D606:D617" si="13">D605+1</f>
        <v>4</v>
      </c>
      <c r="E606" s="119"/>
      <c r="F606" s="118"/>
      <c r="G606" s="118"/>
      <c r="H606" s="243"/>
      <c r="I606" s="243"/>
      <c r="J606" s="120"/>
      <c r="K606" s="119"/>
      <c r="L606" s="119"/>
      <c r="M606" s="119"/>
    </row>
    <row r="607" spans="1:13" s="270" customFormat="1" ht="13.15" hidden="1" customHeight="1" outlineLevel="2" x14ac:dyDescent="0.2">
      <c r="A607" s="242"/>
      <c r="B607" s="119"/>
      <c r="C607" s="117" t="s">
        <v>576</v>
      </c>
      <c r="D607" s="119">
        <f t="shared" si="13"/>
        <v>5</v>
      </c>
      <c r="E607" s="119"/>
      <c r="F607" s="118"/>
      <c r="G607" s="118"/>
      <c r="H607" s="243"/>
      <c r="I607" s="243"/>
      <c r="J607" s="120"/>
      <c r="K607" s="119"/>
      <c r="L607" s="119"/>
      <c r="M607" s="119"/>
    </row>
    <row r="608" spans="1:13" s="270" customFormat="1" ht="13.15" hidden="1" customHeight="1" outlineLevel="2" x14ac:dyDescent="0.2">
      <c r="A608" s="242"/>
      <c r="B608" s="119"/>
      <c r="C608" s="117" t="s">
        <v>577</v>
      </c>
      <c r="D608" s="119">
        <f t="shared" si="13"/>
        <v>6</v>
      </c>
      <c r="E608" s="119"/>
      <c r="F608" s="118"/>
      <c r="G608" s="118"/>
      <c r="H608" s="243"/>
      <c r="I608" s="243"/>
      <c r="J608" s="120"/>
      <c r="K608" s="119"/>
      <c r="L608" s="119"/>
      <c r="M608" s="119"/>
    </row>
    <row r="609" spans="1:13" s="270" customFormat="1" ht="13.15" hidden="1" customHeight="1" outlineLevel="2" x14ac:dyDescent="0.2">
      <c r="A609" s="242"/>
      <c r="B609" s="119"/>
      <c r="C609" s="117" t="s">
        <v>578</v>
      </c>
      <c r="D609" s="119">
        <f t="shared" si="13"/>
        <v>7</v>
      </c>
      <c r="E609" s="119"/>
      <c r="F609" s="118"/>
      <c r="G609" s="118"/>
      <c r="H609" s="243"/>
      <c r="I609" s="243"/>
      <c r="J609" s="120"/>
      <c r="K609" s="119"/>
      <c r="L609" s="119"/>
      <c r="M609" s="119"/>
    </row>
    <row r="610" spans="1:13" s="270" customFormat="1" ht="13.15" hidden="1" customHeight="1" outlineLevel="2" x14ac:dyDescent="0.2">
      <c r="A610" s="242"/>
      <c r="B610" s="119"/>
      <c r="C610" s="117" t="s">
        <v>579</v>
      </c>
      <c r="D610" s="119">
        <f t="shared" si="13"/>
        <v>8</v>
      </c>
      <c r="E610" s="119"/>
      <c r="F610" s="118"/>
      <c r="G610" s="118"/>
      <c r="H610" s="243"/>
      <c r="I610" s="243"/>
      <c r="J610" s="120"/>
      <c r="K610" s="119"/>
      <c r="L610" s="119"/>
      <c r="M610" s="119"/>
    </row>
    <row r="611" spans="1:13" s="270" customFormat="1" ht="13.15" hidden="1" customHeight="1" outlineLevel="2" x14ac:dyDescent="0.2">
      <c r="A611" s="242"/>
      <c r="B611" s="119"/>
      <c r="C611" s="117" t="s">
        <v>580</v>
      </c>
      <c r="D611" s="119">
        <f t="shared" si="13"/>
        <v>9</v>
      </c>
      <c r="E611" s="119"/>
      <c r="F611" s="118"/>
      <c r="G611" s="118"/>
      <c r="H611" s="243"/>
      <c r="I611" s="243"/>
      <c r="J611" s="120"/>
      <c r="K611" s="119"/>
      <c r="L611" s="119"/>
      <c r="M611" s="119"/>
    </row>
    <row r="612" spans="1:13" s="186" customFormat="1" ht="13.15" hidden="1" customHeight="1" outlineLevel="2" x14ac:dyDescent="0.2">
      <c r="A612" s="276"/>
      <c r="B612" s="17"/>
      <c r="C612" s="117" t="s">
        <v>581</v>
      </c>
      <c r="D612" s="119">
        <f t="shared" si="13"/>
        <v>10</v>
      </c>
      <c r="E612" s="17"/>
      <c r="F612" s="17"/>
      <c r="G612" s="17"/>
      <c r="H612" s="241"/>
      <c r="I612" s="241"/>
      <c r="J612" s="91"/>
      <c r="K612" s="17"/>
      <c r="L612" s="17"/>
      <c r="M612" s="17"/>
    </row>
    <row r="613" spans="1:13" s="186" customFormat="1" ht="13.15" hidden="1" customHeight="1" outlineLevel="2" x14ac:dyDescent="0.2">
      <c r="A613" s="276"/>
      <c r="B613" s="17"/>
      <c r="C613" s="117" t="s">
        <v>582</v>
      </c>
      <c r="D613" s="119">
        <f t="shared" si="13"/>
        <v>11</v>
      </c>
      <c r="E613" s="17"/>
      <c r="F613" s="17"/>
      <c r="G613" s="17"/>
      <c r="H613" s="241"/>
      <c r="I613" s="241"/>
      <c r="J613" s="91"/>
      <c r="K613" s="17"/>
      <c r="L613" s="17"/>
      <c r="M613" s="17"/>
    </row>
    <row r="614" spans="1:13" s="266" customFormat="1" hidden="1" outlineLevel="2" x14ac:dyDescent="0.2">
      <c r="A614" s="262"/>
      <c r="B614" s="246"/>
      <c r="C614" s="117" t="s">
        <v>583</v>
      </c>
      <c r="D614" s="119">
        <f t="shared" si="13"/>
        <v>12</v>
      </c>
      <c r="E614" s="246"/>
      <c r="F614" s="263"/>
      <c r="G614" s="263"/>
      <c r="H614" s="264"/>
      <c r="I614" s="264"/>
      <c r="J614" s="265"/>
      <c r="K614" s="246"/>
      <c r="L614" s="246"/>
      <c r="M614" s="246"/>
    </row>
    <row r="615" spans="1:13" s="266" customFormat="1" hidden="1" outlineLevel="2" x14ac:dyDescent="0.2">
      <c r="A615" s="262"/>
      <c r="B615" s="246"/>
      <c r="C615" s="117" t="s">
        <v>12</v>
      </c>
      <c r="D615" s="119">
        <f t="shared" si="13"/>
        <v>13</v>
      </c>
      <c r="E615" s="246"/>
      <c r="F615" s="263"/>
      <c r="G615" s="263"/>
      <c r="H615" s="264"/>
      <c r="I615" s="264"/>
      <c r="J615" s="265"/>
      <c r="K615" s="246"/>
      <c r="L615" s="246"/>
      <c r="M615" s="246"/>
    </row>
    <row r="616" spans="1:13" s="266" customFormat="1" hidden="1" outlineLevel="2" x14ac:dyDescent="0.2">
      <c r="A616" s="262"/>
      <c r="B616" s="246"/>
      <c r="C616" s="117" t="s">
        <v>12</v>
      </c>
      <c r="D616" s="119">
        <f t="shared" si="13"/>
        <v>14</v>
      </c>
      <c r="E616" s="246"/>
      <c r="F616" s="263"/>
      <c r="G616" s="263"/>
      <c r="H616" s="264"/>
      <c r="I616" s="264"/>
      <c r="J616" s="265"/>
      <c r="K616" s="246"/>
      <c r="L616" s="246"/>
      <c r="M616" s="246"/>
    </row>
    <row r="617" spans="1:13" s="266" customFormat="1" hidden="1" outlineLevel="2" x14ac:dyDescent="0.2">
      <c r="A617" s="262"/>
      <c r="B617" s="246"/>
      <c r="C617" s="117" t="s">
        <v>12</v>
      </c>
      <c r="D617" s="119">
        <f t="shared" si="13"/>
        <v>15</v>
      </c>
      <c r="E617" s="246"/>
      <c r="F617" s="263"/>
      <c r="G617" s="263"/>
      <c r="H617" s="264"/>
      <c r="I617" s="264"/>
      <c r="J617" s="265"/>
      <c r="K617" s="246"/>
      <c r="L617" s="246"/>
      <c r="M617" s="246"/>
    </row>
    <row r="618" spans="1:13" s="266" customFormat="1" hidden="1" outlineLevel="2" x14ac:dyDescent="0.2">
      <c r="A618" s="262"/>
      <c r="B618" s="246"/>
      <c r="C618" s="246"/>
      <c r="D618" s="246"/>
      <c r="E618" s="246"/>
      <c r="F618" s="263"/>
      <c r="G618" s="263"/>
      <c r="H618" s="264"/>
      <c r="I618" s="264"/>
      <c r="J618" s="265"/>
      <c r="K618" s="246"/>
      <c r="L618" s="246"/>
      <c r="M618" s="246"/>
    </row>
    <row r="619" spans="1:13" s="266" customFormat="1" hidden="1" outlineLevel="2" x14ac:dyDescent="0.2">
      <c r="A619" s="262"/>
      <c r="B619" s="246"/>
      <c r="C619" s="277" t="s">
        <v>322</v>
      </c>
      <c r="D619" s="246"/>
      <c r="E619" s="246"/>
      <c r="F619" s="263"/>
      <c r="G619" s="263"/>
      <c r="H619" s="264"/>
      <c r="I619" s="264"/>
      <c r="J619" s="265"/>
      <c r="K619" s="246"/>
      <c r="L619" s="246"/>
      <c r="M619" s="246"/>
    </row>
    <row r="620" spans="1:13" s="266" customFormat="1" hidden="1" outlineLevel="2" x14ac:dyDescent="0.2">
      <c r="A620" s="262"/>
      <c r="B620" s="246"/>
      <c r="C620" s="278" t="s">
        <v>250</v>
      </c>
      <c r="D620" s="246">
        <v>1</v>
      </c>
      <c r="E620" s="246"/>
      <c r="F620" s="263"/>
      <c r="G620" s="263"/>
      <c r="H620" s="264"/>
      <c r="I620" s="264"/>
      <c r="J620" s="265"/>
      <c r="K620" s="246"/>
      <c r="L620" s="246"/>
      <c r="M620" s="246"/>
    </row>
    <row r="621" spans="1:13" s="266" customFormat="1" hidden="1" outlineLevel="2" x14ac:dyDescent="0.2">
      <c r="A621" s="262"/>
      <c r="B621" s="246"/>
      <c r="C621" s="278" t="s">
        <v>584</v>
      </c>
      <c r="D621" s="246">
        <f>D620+1</f>
        <v>2</v>
      </c>
      <c r="E621" s="246"/>
      <c r="F621" s="263"/>
      <c r="G621" s="263"/>
      <c r="H621" s="264"/>
      <c r="I621" s="264"/>
      <c r="J621" s="265"/>
      <c r="K621" s="246"/>
      <c r="L621" s="246"/>
      <c r="M621" s="246"/>
    </row>
    <row r="622" spans="1:13" s="266" customFormat="1" hidden="1" outlineLevel="2" x14ac:dyDescent="0.2">
      <c r="A622" s="262"/>
      <c r="B622" s="246"/>
      <c r="C622" s="278" t="s">
        <v>585</v>
      </c>
      <c r="D622" s="246">
        <f t="shared" ref="D622:D639" si="14">D621+1</f>
        <v>3</v>
      </c>
      <c r="E622" s="246"/>
      <c r="F622" s="263"/>
      <c r="G622" s="263"/>
      <c r="H622" s="264"/>
      <c r="I622" s="264"/>
      <c r="J622" s="265"/>
      <c r="K622" s="246"/>
      <c r="L622" s="246"/>
      <c r="M622" s="246"/>
    </row>
    <row r="623" spans="1:13" s="11" customFormat="1" hidden="1" outlineLevel="2" x14ac:dyDescent="0.2">
      <c r="A623" s="139"/>
      <c r="B623" s="7"/>
      <c r="C623" s="278" t="s">
        <v>586</v>
      </c>
      <c r="D623" s="246">
        <f t="shared" si="14"/>
        <v>4</v>
      </c>
      <c r="E623" s="7"/>
      <c r="F623" s="1"/>
      <c r="G623" s="1"/>
      <c r="H623" s="142"/>
      <c r="I623" s="142"/>
      <c r="J623" s="26"/>
      <c r="K623" s="7"/>
      <c r="L623" s="7"/>
      <c r="M623" s="7"/>
    </row>
    <row r="624" spans="1:13" s="11" customFormat="1" hidden="1" outlineLevel="2" x14ac:dyDescent="0.2">
      <c r="A624" s="139"/>
      <c r="B624" s="7"/>
      <c r="C624" s="278" t="s">
        <v>587</v>
      </c>
      <c r="D624" s="246">
        <f t="shared" si="14"/>
        <v>5</v>
      </c>
      <c r="E624" s="7"/>
      <c r="F624" s="1"/>
      <c r="G624" s="1"/>
      <c r="H624" s="142"/>
      <c r="I624" s="142"/>
      <c r="J624" s="26"/>
      <c r="K624" s="7"/>
      <c r="L624" s="7"/>
      <c r="M624" s="7"/>
    </row>
    <row r="625" spans="1:13" s="11" customFormat="1" hidden="1" outlineLevel="2" x14ac:dyDescent="0.2">
      <c r="A625" s="139"/>
      <c r="B625" s="7"/>
      <c r="C625" s="278" t="s">
        <v>588</v>
      </c>
      <c r="D625" s="246">
        <f t="shared" si="14"/>
        <v>6</v>
      </c>
      <c r="E625" s="7"/>
      <c r="F625" s="1"/>
      <c r="G625" s="1"/>
      <c r="H625" s="142"/>
      <c r="I625" s="142"/>
      <c r="J625" s="26"/>
      <c r="K625" s="7"/>
      <c r="L625" s="7"/>
      <c r="M625" s="7"/>
    </row>
    <row r="626" spans="1:13" s="11" customFormat="1" hidden="1" outlineLevel="2" x14ac:dyDescent="0.2">
      <c r="A626" s="139"/>
      <c r="B626" s="7"/>
      <c r="C626" s="278" t="s">
        <v>589</v>
      </c>
      <c r="D626" s="246">
        <f t="shared" si="14"/>
        <v>7</v>
      </c>
      <c r="E626" s="7"/>
      <c r="F626" s="1"/>
      <c r="G626" s="1"/>
      <c r="H626" s="142"/>
      <c r="I626" s="142"/>
      <c r="J626" s="26"/>
      <c r="K626" s="7"/>
      <c r="L626" s="7"/>
      <c r="M626" s="7"/>
    </row>
    <row r="627" spans="1:13" s="11" customFormat="1" hidden="1" outlineLevel="2" x14ac:dyDescent="0.2">
      <c r="A627" s="139"/>
      <c r="B627" s="7"/>
      <c r="C627" s="278" t="s">
        <v>590</v>
      </c>
      <c r="D627" s="246">
        <f t="shared" si="14"/>
        <v>8</v>
      </c>
      <c r="E627" s="7"/>
      <c r="F627" s="1"/>
      <c r="G627" s="1"/>
      <c r="H627" s="142"/>
      <c r="I627" s="142"/>
      <c r="J627" s="26"/>
      <c r="K627" s="7"/>
      <c r="L627" s="7"/>
      <c r="M627" s="7"/>
    </row>
    <row r="628" spans="1:13" s="11" customFormat="1" hidden="1" outlineLevel="2" x14ac:dyDescent="0.2">
      <c r="A628" s="139"/>
      <c r="B628" s="7"/>
      <c r="C628" s="278" t="s">
        <v>591</v>
      </c>
      <c r="D628" s="246">
        <f t="shared" si="14"/>
        <v>9</v>
      </c>
      <c r="E628" s="7"/>
      <c r="F628" s="1"/>
      <c r="G628" s="1"/>
      <c r="H628" s="142"/>
      <c r="I628" s="142"/>
      <c r="J628" s="26"/>
      <c r="K628" s="7"/>
      <c r="L628" s="7"/>
      <c r="M628" s="7"/>
    </row>
    <row r="629" spans="1:13" s="11" customFormat="1" hidden="1" outlineLevel="2" x14ac:dyDescent="0.2">
      <c r="A629" s="139"/>
      <c r="B629" s="7"/>
      <c r="C629" s="278" t="s">
        <v>12</v>
      </c>
      <c r="D629" s="246">
        <f t="shared" si="14"/>
        <v>10</v>
      </c>
      <c r="E629" s="7"/>
      <c r="F629" s="1"/>
      <c r="G629" s="1"/>
      <c r="H629" s="142"/>
      <c r="I629" s="142"/>
      <c r="J629" s="26"/>
      <c r="K629" s="7"/>
      <c r="L629" s="7"/>
      <c r="M629" s="7"/>
    </row>
    <row r="630" spans="1:13" s="11" customFormat="1" hidden="1" outlineLevel="2" x14ac:dyDescent="0.2">
      <c r="A630" s="139"/>
      <c r="B630" s="7"/>
      <c r="C630" s="278" t="s">
        <v>12</v>
      </c>
      <c r="D630" s="246">
        <f t="shared" si="14"/>
        <v>11</v>
      </c>
      <c r="E630" s="7"/>
      <c r="F630" s="1"/>
      <c r="G630" s="1"/>
      <c r="H630" s="142"/>
      <c r="I630" s="142"/>
      <c r="J630" s="26"/>
      <c r="K630" s="7"/>
      <c r="L630" s="7"/>
      <c r="M630" s="7"/>
    </row>
    <row r="631" spans="1:13" s="11" customFormat="1" hidden="1" outlineLevel="2" x14ac:dyDescent="0.2">
      <c r="A631" s="139"/>
      <c r="B631" s="7"/>
      <c r="C631" s="278" t="s">
        <v>12</v>
      </c>
      <c r="D631" s="246">
        <f t="shared" si="14"/>
        <v>12</v>
      </c>
      <c r="E631" s="7"/>
      <c r="F631" s="1"/>
      <c r="G631" s="1"/>
      <c r="H631" s="142"/>
      <c r="I631" s="142"/>
      <c r="J631" s="26"/>
      <c r="K631" s="7"/>
      <c r="L631" s="7"/>
      <c r="M631" s="7"/>
    </row>
    <row r="632" spans="1:13" s="11" customFormat="1" hidden="1" outlineLevel="2" x14ac:dyDescent="0.2">
      <c r="A632" s="139"/>
      <c r="B632" s="7"/>
      <c r="C632" s="278" t="s">
        <v>12</v>
      </c>
      <c r="D632" s="246">
        <f t="shared" si="14"/>
        <v>13</v>
      </c>
      <c r="E632" s="7"/>
      <c r="F632" s="1"/>
      <c r="G632" s="1"/>
      <c r="H632" s="142"/>
      <c r="I632" s="142"/>
      <c r="J632" s="26"/>
      <c r="K632" s="7"/>
      <c r="L632" s="7"/>
      <c r="M632" s="7"/>
    </row>
    <row r="633" spans="1:13" s="11" customFormat="1" hidden="1" outlineLevel="2" x14ac:dyDescent="0.2">
      <c r="A633" s="139"/>
      <c r="B633" s="7"/>
      <c r="C633" s="278" t="s">
        <v>12</v>
      </c>
      <c r="D633" s="246">
        <f t="shared" si="14"/>
        <v>14</v>
      </c>
      <c r="E633" s="7"/>
      <c r="F633" s="1"/>
      <c r="G633" s="1"/>
      <c r="H633" s="142"/>
      <c r="I633" s="142"/>
      <c r="J633" s="26"/>
      <c r="K633" s="7"/>
      <c r="L633" s="7"/>
      <c r="M633" s="7"/>
    </row>
    <row r="634" spans="1:13" s="11" customFormat="1" hidden="1" outlineLevel="2" x14ac:dyDescent="0.2">
      <c r="A634" s="139"/>
      <c r="B634" s="7"/>
      <c r="C634" s="278" t="s">
        <v>12</v>
      </c>
      <c r="D634" s="246">
        <f t="shared" si="14"/>
        <v>15</v>
      </c>
      <c r="E634" s="7"/>
      <c r="F634" s="1"/>
      <c r="G634" s="1"/>
      <c r="H634" s="142"/>
      <c r="I634" s="142"/>
      <c r="J634" s="26"/>
      <c r="K634" s="7"/>
      <c r="L634" s="7"/>
      <c r="M634" s="7"/>
    </row>
    <row r="635" spans="1:13" s="11" customFormat="1" hidden="1" outlineLevel="2" x14ac:dyDescent="0.2">
      <c r="A635" s="139"/>
      <c r="B635" s="7"/>
      <c r="C635" s="278" t="s">
        <v>12</v>
      </c>
      <c r="D635" s="246">
        <f t="shared" si="14"/>
        <v>16</v>
      </c>
      <c r="E635" s="7"/>
      <c r="F635" s="1"/>
      <c r="G635" s="1"/>
      <c r="H635" s="142"/>
      <c r="I635" s="142"/>
      <c r="J635" s="26"/>
      <c r="K635" s="7"/>
      <c r="L635" s="7"/>
      <c r="M635" s="7"/>
    </row>
    <row r="636" spans="1:13" s="11" customFormat="1" hidden="1" outlineLevel="2" x14ac:dyDescent="0.2">
      <c r="A636" s="139"/>
      <c r="B636" s="7"/>
      <c r="C636" s="278" t="s">
        <v>12</v>
      </c>
      <c r="D636" s="246">
        <f t="shared" si="14"/>
        <v>17</v>
      </c>
      <c r="E636" s="7"/>
      <c r="F636" s="1"/>
      <c r="G636" s="1"/>
      <c r="H636" s="142"/>
      <c r="I636" s="142"/>
      <c r="J636" s="26"/>
      <c r="K636" s="7"/>
      <c r="L636" s="7"/>
      <c r="M636" s="7"/>
    </row>
    <row r="637" spans="1:13" s="11" customFormat="1" hidden="1" outlineLevel="2" x14ac:dyDescent="0.2">
      <c r="A637" s="139"/>
      <c r="B637" s="7"/>
      <c r="C637" s="278" t="s">
        <v>12</v>
      </c>
      <c r="D637" s="246">
        <f t="shared" si="14"/>
        <v>18</v>
      </c>
      <c r="E637" s="7"/>
      <c r="F637" s="1"/>
      <c r="G637" s="1"/>
      <c r="H637" s="142"/>
      <c r="I637" s="142"/>
      <c r="J637" s="26"/>
      <c r="K637" s="7"/>
      <c r="L637" s="7"/>
      <c r="M637" s="7"/>
    </row>
    <row r="638" spans="1:13" s="11" customFormat="1" hidden="1" outlineLevel="2" x14ac:dyDescent="0.2">
      <c r="A638" s="139"/>
      <c r="B638" s="7"/>
      <c r="C638" s="278" t="s">
        <v>12</v>
      </c>
      <c r="D638" s="246">
        <f t="shared" si="14"/>
        <v>19</v>
      </c>
      <c r="E638" s="7"/>
      <c r="F638" s="1"/>
      <c r="G638" s="1"/>
      <c r="H638" s="142"/>
      <c r="I638" s="142"/>
      <c r="J638" s="26"/>
      <c r="K638" s="7"/>
      <c r="L638" s="7"/>
      <c r="M638" s="7"/>
    </row>
    <row r="639" spans="1:13" s="11" customFormat="1" hidden="1" outlineLevel="2" x14ac:dyDescent="0.2">
      <c r="A639" s="139"/>
      <c r="B639" s="7"/>
      <c r="C639" s="278" t="s">
        <v>12</v>
      </c>
      <c r="D639" s="246">
        <f t="shared" si="14"/>
        <v>20</v>
      </c>
      <c r="E639" s="7"/>
      <c r="F639" s="1"/>
      <c r="G639" s="1"/>
      <c r="H639" s="142"/>
      <c r="I639" s="142"/>
      <c r="J639" s="26"/>
      <c r="K639" s="7"/>
      <c r="L639" s="7"/>
      <c r="M639" s="7"/>
    </row>
    <row r="640" spans="1:13" s="11" customFormat="1" hidden="1" outlineLevel="2" x14ac:dyDescent="0.2">
      <c r="A640" s="139"/>
      <c r="B640" s="7"/>
      <c r="C640" s="7"/>
      <c r="D640" s="7"/>
      <c r="E640" s="7"/>
      <c r="F640" s="1"/>
      <c r="G640" s="1"/>
      <c r="H640" s="142"/>
      <c r="I640" s="142"/>
      <c r="J640" s="26"/>
      <c r="K640" s="7"/>
      <c r="L640" s="7"/>
      <c r="M640" s="7"/>
    </row>
    <row r="641" spans="1:13" s="11" customFormat="1" hidden="1" outlineLevel="2" x14ac:dyDescent="0.2">
      <c r="A641" s="139"/>
      <c r="B641" s="7"/>
      <c r="C641" s="115" t="s">
        <v>323</v>
      </c>
      <c r="D641" s="7"/>
      <c r="E641" s="7"/>
      <c r="F641" s="1"/>
      <c r="G641" s="1"/>
      <c r="H641" s="142"/>
      <c r="I641" s="142"/>
      <c r="J641" s="26"/>
      <c r="K641" s="7"/>
      <c r="L641" s="7"/>
      <c r="M641" s="7"/>
    </row>
    <row r="642" spans="1:13" s="11" customFormat="1" hidden="1" outlineLevel="2" x14ac:dyDescent="0.2">
      <c r="A642" s="139"/>
      <c r="B642" s="7"/>
      <c r="C642" s="279" t="s">
        <v>324</v>
      </c>
      <c r="D642" s="246">
        <v>1</v>
      </c>
      <c r="E642" s="7"/>
      <c r="F642" s="1"/>
      <c r="G642" s="1"/>
      <c r="H642" s="142"/>
      <c r="I642" s="142"/>
      <c r="J642" s="26"/>
      <c r="K642" s="7"/>
      <c r="L642" s="7"/>
      <c r="M642" s="7"/>
    </row>
    <row r="643" spans="1:13" s="11" customFormat="1" hidden="1" outlineLevel="2" x14ac:dyDescent="0.2">
      <c r="A643" s="139"/>
      <c r="B643" s="7"/>
      <c r="C643" s="279" t="s">
        <v>251</v>
      </c>
      <c r="D643" s="246">
        <f>D642+1</f>
        <v>2</v>
      </c>
      <c r="E643" s="7"/>
      <c r="F643" s="1"/>
      <c r="G643" s="1"/>
      <c r="H643" s="142"/>
      <c r="I643" s="142"/>
      <c r="J643" s="26"/>
      <c r="K643" s="7"/>
      <c r="L643" s="7"/>
      <c r="M643" s="7"/>
    </row>
    <row r="644" spans="1:13" s="11" customFormat="1" hidden="1" outlineLevel="2" x14ac:dyDescent="0.2">
      <c r="A644" s="139"/>
      <c r="B644" s="7"/>
      <c r="C644" s="279" t="s">
        <v>12</v>
      </c>
      <c r="D644" s="246">
        <f t="shared" ref="D644:D651" si="15">D643+1</f>
        <v>3</v>
      </c>
      <c r="E644" s="7"/>
      <c r="F644" s="1"/>
      <c r="G644" s="1"/>
      <c r="H644" s="142"/>
      <c r="I644" s="142"/>
      <c r="J644" s="26"/>
      <c r="K644" s="7"/>
      <c r="L644" s="7"/>
      <c r="M644" s="7"/>
    </row>
    <row r="645" spans="1:13" s="11" customFormat="1" hidden="1" outlineLevel="2" x14ac:dyDescent="0.2">
      <c r="A645" s="139"/>
      <c r="B645" s="7"/>
      <c r="C645" s="279" t="s">
        <v>12</v>
      </c>
      <c r="D645" s="246">
        <f t="shared" si="15"/>
        <v>4</v>
      </c>
      <c r="E645" s="7"/>
      <c r="F645" s="1"/>
      <c r="G645" s="1"/>
      <c r="H645" s="142"/>
      <c r="I645" s="142"/>
      <c r="J645" s="26"/>
      <c r="K645" s="7"/>
      <c r="L645" s="7"/>
      <c r="M645" s="7"/>
    </row>
    <row r="646" spans="1:13" s="11" customFormat="1" hidden="1" outlineLevel="2" x14ac:dyDescent="0.2">
      <c r="A646" s="139"/>
      <c r="B646" s="7"/>
      <c r="C646" s="279" t="s">
        <v>12</v>
      </c>
      <c r="D646" s="246">
        <f t="shared" si="15"/>
        <v>5</v>
      </c>
      <c r="E646" s="7"/>
      <c r="F646" s="1"/>
      <c r="G646" s="1"/>
      <c r="H646" s="142"/>
      <c r="I646" s="142"/>
      <c r="J646" s="26"/>
      <c r="K646" s="7"/>
      <c r="L646" s="7"/>
      <c r="M646" s="7"/>
    </row>
    <row r="647" spans="1:13" s="11" customFormat="1" hidden="1" outlineLevel="2" x14ac:dyDescent="0.2">
      <c r="A647" s="139"/>
      <c r="B647" s="7"/>
      <c r="C647" s="279" t="s">
        <v>12</v>
      </c>
      <c r="D647" s="246">
        <f t="shared" si="15"/>
        <v>6</v>
      </c>
      <c r="E647" s="7"/>
      <c r="F647" s="1"/>
      <c r="G647" s="1"/>
      <c r="H647" s="142"/>
      <c r="I647" s="142"/>
      <c r="J647" s="26"/>
      <c r="K647" s="7"/>
      <c r="L647" s="7"/>
      <c r="M647" s="7"/>
    </row>
    <row r="648" spans="1:13" s="11" customFormat="1" hidden="1" outlineLevel="2" x14ac:dyDescent="0.2">
      <c r="A648" s="139"/>
      <c r="B648" s="7"/>
      <c r="C648" s="279" t="s">
        <v>12</v>
      </c>
      <c r="D648" s="246">
        <f t="shared" si="15"/>
        <v>7</v>
      </c>
      <c r="E648" s="7"/>
      <c r="F648" s="1"/>
      <c r="G648" s="1"/>
      <c r="H648" s="142"/>
      <c r="I648" s="142"/>
      <c r="J648" s="26"/>
      <c r="K648" s="7"/>
      <c r="L648" s="7"/>
      <c r="M648" s="7"/>
    </row>
    <row r="649" spans="1:13" s="11" customFormat="1" hidden="1" outlineLevel="2" x14ac:dyDescent="0.2">
      <c r="A649" s="139"/>
      <c r="B649" s="7"/>
      <c r="C649" s="279" t="s">
        <v>12</v>
      </c>
      <c r="D649" s="246">
        <f t="shared" si="15"/>
        <v>8</v>
      </c>
      <c r="E649" s="7"/>
      <c r="F649" s="1"/>
      <c r="G649" s="1"/>
      <c r="H649" s="142"/>
      <c r="I649" s="142"/>
      <c r="J649" s="26"/>
      <c r="K649" s="7"/>
      <c r="L649" s="7"/>
      <c r="M649" s="7"/>
    </row>
    <row r="650" spans="1:13" s="11" customFormat="1" hidden="1" outlineLevel="2" x14ac:dyDescent="0.2">
      <c r="A650" s="139"/>
      <c r="B650" s="7"/>
      <c r="C650" s="279" t="s">
        <v>12</v>
      </c>
      <c r="D650" s="246">
        <f t="shared" si="15"/>
        <v>9</v>
      </c>
      <c r="E650" s="7"/>
      <c r="F650" s="1"/>
      <c r="G650" s="1"/>
      <c r="H650" s="142"/>
      <c r="I650" s="142"/>
      <c r="J650" s="26"/>
      <c r="K650" s="7"/>
      <c r="L650" s="7"/>
      <c r="M650" s="7"/>
    </row>
    <row r="651" spans="1:13" s="11" customFormat="1" hidden="1" outlineLevel="2" x14ac:dyDescent="0.2">
      <c r="A651" s="139"/>
      <c r="B651" s="7"/>
      <c r="C651" s="279" t="s">
        <v>12</v>
      </c>
      <c r="D651" s="246">
        <f t="shared" si="15"/>
        <v>10</v>
      </c>
      <c r="E651" s="7"/>
      <c r="F651" s="1"/>
      <c r="G651" s="1"/>
      <c r="H651" s="142"/>
      <c r="I651" s="142"/>
      <c r="J651" s="26"/>
      <c r="K651" s="7"/>
      <c r="L651" s="7"/>
      <c r="M651" s="7"/>
    </row>
    <row r="652" spans="1:13" s="11" customFormat="1" hidden="1" outlineLevel="2" x14ac:dyDescent="0.2">
      <c r="A652" s="139"/>
      <c r="B652" s="7"/>
      <c r="C652" s="7"/>
      <c r="D652" s="7"/>
      <c r="E652" s="7"/>
      <c r="F652" s="1"/>
      <c r="G652" s="1"/>
      <c r="H652" s="142"/>
      <c r="I652" s="142"/>
      <c r="J652" s="26"/>
      <c r="K652" s="7"/>
      <c r="L652" s="7"/>
      <c r="M652" s="7"/>
    </row>
    <row r="653" spans="1:13" s="11" customFormat="1" hidden="1" outlineLevel="2" x14ac:dyDescent="0.2">
      <c r="A653" s="139"/>
      <c r="B653" s="7"/>
      <c r="C653" s="280" t="s">
        <v>325</v>
      </c>
      <c r="D653" s="7"/>
      <c r="E653" s="7"/>
      <c r="F653" s="1"/>
      <c r="G653" s="1"/>
      <c r="H653" s="142"/>
      <c r="I653" s="142"/>
      <c r="J653" s="26"/>
      <c r="K653" s="7"/>
      <c r="L653" s="7"/>
      <c r="M653" s="7"/>
    </row>
    <row r="654" spans="1:13" s="11" customFormat="1" hidden="1" outlineLevel="2" x14ac:dyDescent="0.2">
      <c r="A654" s="139"/>
      <c r="B654" s="7"/>
      <c r="C654" s="281" t="s">
        <v>592</v>
      </c>
      <c r="D654" s="246">
        <v>1</v>
      </c>
      <c r="E654" s="7"/>
      <c r="F654" s="1"/>
      <c r="G654" s="1"/>
      <c r="H654" s="142"/>
      <c r="I654" s="142"/>
      <c r="J654" s="26"/>
      <c r="K654" s="7"/>
      <c r="L654" s="7"/>
      <c r="M654" s="7"/>
    </row>
    <row r="655" spans="1:13" s="11" customFormat="1" hidden="1" outlineLevel="2" x14ac:dyDescent="0.2">
      <c r="A655" s="139"/>
      <c r="B655" s="7"/>
      <c r="C655" s="281">
        <v>30</v>
      </c>
      <c r="D655" s="246">
        <f>D654+1</f>
        <v>2</v>
      </c>
      <c r="E655" s="7"/>
      <c r="F655" s="1"/>
      <c r="G655" s="1"/>
      <c r="H655" s="142"/>
      <c r="I655" s="142"/>
      <c r="J655" s="26"/>
      <c r="K655" s="7"/>
      <c r="L655" s="7"/>
      <c r="M655" s="7"/>
    </row>
    <row r="656" spans="1:13" s="11" customFormat="1" hidden="1" outlineLevel="2" x14ac:dyDescent="0.2">
      <c r="A656" s="139"/>
      <c r="B656" s="7"/>
      <c r="C656" s="281">
        <v>31</v>
      </c>
      <c r="D656" s="246">
        <f t="shared" ref="D656:D678" si="16">D655+1</f>
        <v>3</v>
      </c>
      <c r="E656" s="7"/>
      <c r="F656" s="1"/>
      <c r="G656" s="1"/>
      <c r="H656" s="142"/>
      <c r="I656" s="142"/>
      <c r="J656" s="26"/>
      <c r="K656" s="7"/>
      <c r="L656" s="7"/>
      <c r="M656" s="7"/>
    </row>
    <row r="657" spans="1:13" s="11" customFormat="1" hidden="1" outlineLevel="2" x14ac:dyDescent="0.2">
      <c r="A657" s="139"/>
      <c r="B657" s="7"/>
      <c r="C657" s="281">
        <v>32</v>
      </c>
      <c r="D657" s="246">
        <f t="shared" si="16"/>
        <v>4</v>
      </c>
      <c r="E657" s="7"/>
      <c r="F657" s="1"/>
      <c r="G657" s="1"/>
      <c r="H657" s="142"/>
      <c r="I657" s="142"/>
      <c r="J657" s="26"/>
      <c r="K657" s="7"/>
      <c r="L657" s="7"/>
      <c r="M657" s="7"/>
    </row>
    <row r="658" spans="1:13" s="11" customFormat="1" hidden="1" outlineLevel="2" x14ac:dyDescent="0.2">
      <c r="A658" s="139"/>
      <c r="B658" s="7"/>
      <c r="C658" s="281">
        <v>33</v>
      </c>
      <c r="D658" s="246">
        <f t="shared" si="16"/>
        <v>5</v>
      </c>
      <c r="E658" s="7"/>
      <c r="F658" s="1"/>
      <c r="G658" s="1"/>
      <c r="H658" s="142"/>
      <c r="I658" s="142"/>
      <c r="J658" s="26"/>
      <c r="K658" s="7"/>
      <c r="L658" s="7"/>
      <c r="M658" s="7"/>
    </row>
    <row r="659" spans="1:13" s="11" customFormat="1" hidden="1" outlineLevel="2" x14ac:dyDescent="0.2">
      <c r="A659" s="139"/>
      <c r="B659" s="7"/>
      <c r="C659" s="281">
        <v>34</v>
      </c>
      <c r="D659" s="246">
        <f t="shared" si="16"/>
        <v>6</v>
      </c>
      <c r="E659" s="7"/>
      <c r="F659" s="1"/>
      <c r="G659" s="1"/>
      <c r="H659" s="142"/>
      <c r="I659" s="142"/>
      <c r="J659" s="26"/>
      <c r="K659" s="7"/>
      <c r="L659" s="7"/>
      <c r="M659" s="7"/>
    </row>
    <row r="660" spans="1:13" s="11" customFormat="1" hidden="1" outlineLevel="2" x14ac:dyDescent="0.2">
      <c r="A660" s="139"/>
      <c r="B660" s="7"/>
      <c r="C660" s="281">
        <v>35</v>
      </c>
      <c r="D660" s="246">
        <f t="shared" si="16"/>
        <v>7</v>
      </c>
      <c r="E660" s="7"/>
      <c r="F660" s="1"/>
      <c r="G660" s="1"/>
      <c r="H660" s="142"/>
      <c r="I660" s="142"/>
      <c r="J660" s="26"/>
      <c r="K660" s="7"/>
      <c r="L660" s="7"/>
      <c r="M660" s="7"/>
    </row>
    <row r="661" spans="1:13" s="11" customFormat="1" hidden="1" outlineLevel="2" x14ac:dyDescent="0.2">
      <c r="A661" s="139"/>
      <c r="B661" s="7"/>
      <c r="C661" s="281">
        <v>36</v>
      </c>
      <c r="D661" s="246">
        <f t="shared" si="16"/>
        <v>8</v>
      </c>
      <c r="E661" s="7"/>
      <c r="F661" s="1"/>
      <c r="G661" s="1"/>
      <c r="H661" s="142"/>
      <c r="I661" s="142"/>
      <c r="J661" s="26"/>
      <c r="K661" s="7"/>
      <c r="L661" s="7"/>
      <c r="M661" s="7"/>
    </row>
    <row r="662" spans="1:13" s="11" customFormat="1" hidden="1" outlineLevel="2" x14ac:dyDescent="0.2">
      <c r="A662" s="139"/>
      <c r="B662" s="7"/>
      <c r="C662" s="281">
        <v>37</v>
      </c>
      <c r="D662" s="246">
        <f t="shared" si="16"/>
        <v>9</v>
      </c>
      <c r="E662" s="7"/>
      <c r="F662" s="1"/>
      <c r="G662" s="1"/>
      <c r="H662" s="142"/>
      <c r="I662" s="142"/>
      <c r="J662" s="26"/>
      <c r="K662" s="7"/>
      <c r="L662" s="7"/>
      <c r="M662" s="7"/>
    </row>
    <row r="663" spans="1:13" s="11" customFormat="1" hidden="1" outlineLevel="2" x14ac:dyDescent="0.2">
      <c r="A663" s="139"/>
      <c r="B663" s="7"/>
      <c r="C663" s="281">
        <v>38</v>
      </c>
      <c r="D663" s="246">
        <f t="shared" si="16"/>
        <v>10</v>
      </c>
      <c r="E663" s="7"/>
      <c r="F663" s="1"/>
      <c r="G663" s="1"/>
      <c r="H663" s="142"/>
      <c r="I663" s="142"/>
      <c r="J663" s="26"/>
      <c r="K663" s="7"/>
      <c r="L663" s="7"/>
      <c r="M663" s="7"/>
    </row>
    <row r="664" spans="1:13" s="11" customFormat="1" hidden="1" outlineLevel="2" x14ac:dyDescent="0.2">
      <c r="A664" s="139"/>
      <c r="B664" s="7"/>
      <c r="C664" s="281">
        <v>39</v>
      </c>
      <c r="D664" s="246">
        <f t="shared" si="16"/>
        <v>11</v>
      </c>
      <c r="E664" s="7"/>
      <c r="F664" s="1"/>
      <c r="G664" s="1"/>
      <c r="H664" s="142"/>
      <c r="I664" s="142"/>
      <c r="J664" s="26"/>
      <c r="K664" s="7"/>
      <c r="L664" s="7"/>
      <c r="M664" s="7"/>
    </row>
    <row r="665" spans="1:13" s="11" customFormat="1" hidden="1" outlineLevel="2" x14ac:dyDescent="0.2">
      <c r="A665" s="139"/>
      <c r="B665" s="7"/>
      <c r="C665" s="281">
        <v>40</v>
      </c>
      <c r="D665" s="246">
        <f t="shared" si="16"/>
        <v>12</v>
      </c>
      <c r="E665" s="7"/>
      <c r="F665" s="1"/>
      <c r="G665" s="1"/>
      <c r="H665" s="142"/>
      <c r="I665" s="142"/>
      <c r="J665" s="26"/>
      <c r="K665" s="7"/>
      <c r="L665" s="7"/>
      <c r="M665" s="7"/>
    </row>
    <row r="666" spans="1:13" s="11" customFormat="1" hidden="1" outlineLevel="2" x14ac:dyDescent="0.2">
      <c r="A666" s="139"/>
      <c r="B666" s="7"/>
      <c r="C666" s="281">
        <v>41</v>
      </c>
      <c r="D666" s="246">
        <f t="shared" si="16"/>
        <v>13</v>
      </c>
      <c r="E666" s="7"/>
      <c r="F666" s="1"/>
      <c r="G666" s="1"/>
      <c r="H666" s="142"/>
      <c r="I666" s="142"/>
      <c r="J666" s="26"/>
      <c r="K666" s="7"/>
      <c r="L666" s="7"/>
      <c r="M666" s="7"/>
    </row>
    <row r="667" spans="1:13" s="11" customFormat="1" hidden="1" outlineLevel="2" x14ac:dyDescent="0.2">
      <c r="A667" s="139"/>
      <c r="B667" s="7"/>
      <c r="C667" s="281">
        <v>42</v>
      </c>
      <c r="D667" s="246">
        <f t="shared" si="16"/>
        <v>14</v>
      </c>
      <c r="E667" s="7"/>
      <c r="F667" s="1"/>
      <c r="G667" s="1"/>
      <c r="H667" s="142"/>
      <c r="I667" s="142"/>
      <c r="J667" s="26"/>
      <c r="K667" s="7"/>
      <c r="L667" s="7"/>
      <c r="M667" s="7"/>
    </row>
    <row r="668" spans="1:13" s="11" customFormat="1" hidden="1" outlineLevel="2" x14ac:dyDescent="0.2">
      <c r="A668" s="139"/>
      <c r="B668" s="7"/>
      <c r="C668" s="281">
        <v>43</v>
      </c>
      <c r="D668" s="246">
        <f t="shared" si="16"/>
        <v>15</v>
      </c>
      <c r="E668" s="7"/>
      <c r="F668" s="1"/>
      <c r="G668" s="1"/>
      <c r="H668" s="142"/>
      <c r="I668" s="142"/>
      <c r="J668" s="26"/>
      <c r="K668" s="7"/>
      <c r="L668" s="7"/>
      <c r="M668" s="7"/>
    </row>
    <row r="669" spans="1:13" s="11" customFormat="1" hidden="1" outlineLevel="2" x14ac:dyDescent="0.2">
      <c r="A669" s="139"/>
      <c r="B669" s="7"/>
      <c r="C669" s="281">
        <v>44</v>
      </c>
      <c r="D669" s="246">
        <f t="shared" si="16"/>
        <v>16</v>
      </c>
      <c r="E669" s="7"/>
      <c r="F669" s="1"/>
      <c r="G669" s="1"/>
      <c r="H669" s="142"/>
      <c r="I669" s="142"/>
      <c r="J669" s="26"/>
      <c r="K669" s="7"/>
      <c r="L669" s="7"/>
      <c r="M669" s="7"/>
    </row>
    <row r="670" spans="1:13" s="11" customFormat="1" hidden="1" outlineLevel="2" x14ac:dyDescent="0.2">
      <c r="A670" s="139"/>
      <c r="B670" s="7"/>
      <c r="C670" s="281">
        <v>45</v>
      </c>
      <c r="D670" s="246">
        <f t="shared" si="16"/>
        <v>17</v>
      </c>
      <c r="E670" s="7"/>
      <c r="F670" s="1"/>
      <c r="G670" s="1"/>
      <c r="H670" s="142"/>
      <c r="I670" s="142"/>
      <c r="J670" s="26"/>
      <c r="K670" s="7"/>
      <c r="L670" s="7"/>
      <c r="M670" s="7"/>
    </row>
    <row r="671" spans="1:13" s="11" customFormat="1" hidden="1" outlineLevel="2" x14ac:dyDescent="0.2">
      <c r="A671" s="139"/>
      <c r="B671" s="7"/>
      <c r="C671" s="281">
        <v>46</v>
      </c>
      <c r="D671" s="246">
        <f t="shared" si="16"/>
        <v>18</v>
      </c>
      <c r="E671" s="7"/>
      <c r="F671" s="1"/>
      <c r="G671" s="1"/>
      <c r="H671" s="142"/>
      <c r="I671" s="142"/>
      <c r="J671" s="26"/>
      <c r="K671" s="7"/>
      <c r="L671" s="7"/>
      <c r="M671" s="7"/>
    </row>
    <row r="672" spans="1:13" s="11" customFormat="1" hidden="1" outlineLevel="2" x14ac:dyDescent="0.2">
      <c r="A672" s="139"/>
      <c r="B672" s="7"/>
      <c r="C672" s="281">
        <v>47</v>
      </c>
      <c r="D672" s="246">
        <f t="shared" si="16"/>
        <v>19</v>
      </c>
      <c r="E672" s="7"/>
      <c r="F672" s="1"/>
      <c r="G672" s="1"/>
      <c r="H672" s="142"/>
      <c r="I672" s="142"/>
      <c r="J672" s="26"/>
      <c r="K672" s="7"/>
      <c r="L672" s="7"/>
      <c r="M672" s="7"/>
    </row>
    <row r="673" spans="1:13" s="11" customFormat="1" hidden="1" outlineLevel="2" x14ac:dyDescent="0.2">
      <c r="A673" s="139"/>
      <c r="B673" s="7"/>
      <c r="C673" s="281">
        <v>48</v>
      </c>
      <c r="D673" s="246">
        <f t="shared" si="16"/>
        <v>20</v>
      </c>
      <c r="E673" s="7"/>
      <c r="F673" s="1"/>
      <c r="G673" s="1"/>
      <c r="H673" s="142"/>
      <c r="I673" s="142"/>
      <c r="J673" s="26"/>
      <c r="K673" s="7"/>
      <c r="L673" s="7"/>
      <c r="M673" s="7"/>
    </row>
    <row r="674" spans="1:13" s="11" customFormat="1" hidden="1" outlineLevel="2" x14ac:dyDescent="0.2">
      <c r="A674" s="139"/>
      <c r="B674" s="7"/>
      <c r="C674" s="281">
        <v>49</v>
      </c>
      <c r="D674" s="246">
        <f t="shared" si="16"/>
        <v>21</v>
      </c>
      <c r="E674" s="7"/>
      <c r="F674" s="1"/>
      <c r="G674" s="1"/>
      <c r="H674" s="142"/>
      <c r="I674" s="142"/>
      <c r="J674" s="26"/>
      <c r="K674" s="7"/>
      <c r="L674" s="7"/>
      <c r="M674" s="7"/>
    </row>
    <row r="675" spans="1:13" s="11" customFormat="1" hidden="1" outlineLevel="2" x14ac:dyDescent="0.2">
      <c r="A675" s="139"/>
      <c r="B675" s="7"/>
      <c r="C675" s="281">
        <v>50</v>
      </c>
      <c r="D675" s="246">
        <f t="shared" si="16"/>
        <v>22</v>
      </c>
      <c r="E675" s="7"/>
      <c r="F675" s="1"/>
      <c r="G675" s="1"/>
      <c r="H675" s="142"/>
      <c r="I675" s="142"/>
      <c r="J675" s="26"/>
      <c r="K675" s="7"/>
      <c r="L675" s="7"/>
      <c r="M675" s="7"/>
    </row>
    <row r="676" spans="1:13" s="11" customFormat="1" hidden="1" outlineLevel="2" x14ac:dyDescent="0.2">
      <c r="A676" s="139"/>
      <c r="B676" s="7"/>
      <c r="C676" s="281">
        <v>0</v>
      </c>
      <c r="D676" s="246">
        <f t="shared" si="16"/>
        <v>23</v>
      </c>
      <c r="E676" s="7"/>
      <c r="F676" s="1"/>
      <c r="G676" s="1"/>
      <c r="H676" s="142"/>
      <c r="I676" s="142"/>
      <c r="J676" s="26"/>
      <c r="K676" s="7"/>
      <c r="L676" s="7"/>
      <c r="M676" s="7"/>
    </row>
    <row r="677" spans="1:13" s="11" customFormat="1" hidden="1" outlineLevel="2" x14ac:dyDescent="0.2">
      <c r="A677" s="139"/>
      <c r="B677" s="7"/>
      <c r="C677" s="281">
        <v>0</v>
      </c>
      <c r="D677" s="246">
        <f t="shared" si="16"/>
        <v>24</v>
      </c>
      <c r="E677" s="7"/>
      <c r="F677" s="1"/>
      <c r="G677" s="1"/>
      <c r="H677" s="142"/>
      <c r="I677" s="142"/>
      <c r="J677" s="26"/>
      <c r="K677" s="7"/>
      <c r="L677" s="7"/>
      <c r="M677" s="7"/>
    </row>
    <row r="678" spans="1:13" s="11" customFormat="1" hidden="1" outlineLevel="2" x14ac:dyDescent="0.2">
      <c r="A678" s="139"/>
      <c r="B678" s="7"/>
      <c r="C678" s="281">
        <v>0</v>
      </c>
      <c r="D678" s="246">
        <f t="shared" si="16"/>
        <v>25</v>
      </c>
      <c r="E678" s="7"/>
      <c r="F678" s="1"/>
      <c r="G678" s="1"/>
      <c r="H678" s="142"/>
      <c r="I678" s="142"/>
      <c r="J678" s="26"/>
      <c r="K678" s="7"/>
      <c r="L678" s="7"/>
      <c r="M678" s="7"/>
    </row>
    <row r="679" spans="1:13" s="11" customFormat="1" hidden="1" outlineLevel="2" x14ac:dyDescent="0.2">
      <c r="A679" s="139"/>
      <c r="B679" s="7"/>
      <c r="C679" s="246"/>
      <c r="D679" s="246"/>
      <c r="E679" s="7"/>
      <c r="F679" s="1"/>
      <c r="G679" s="1"/>
      <c r="H679" s="142"/>
      <c r="I679" s="142"/>
      <c r="J679" s="26"/>
      <c r="K679" s="7"/>
      <c r="L679" s="7"/>
      <c r="M679" s="7"/>
    </row>
    <row r="680" spans="1:13" s="11" customFormat="1" hidden="1" outlineLevel="2" x14ac:dyDescent="0.2">
      <c r="A680" s="139"/>
      <c r="B680" s="7"/>
      <c r="C680" s="282" t="str">
        <f>B241</f>
        <v>Fuente de energía auxiliar</v>
      </c>
      <c r="D680" s="246"/>
      <c r="E680" s="7"/>
      <c r="F680" s="1"/>
      <c r="G680" s="1"/>
      <c r="H680" s="142"/>
      <c r="I680" s="142"/>
      <c r="J680" s="26"/>
      <c r="K680" s="7"/>
      <c r="L680" s="7"/>
      <c r="M680" s="7"/>
    </row>
    <row r="681" spans="1:13" s="11" customFormat="1" hidden="1" outlineLevel="2" x14ac:dyDescent="0.2">
      <c r="A681" s="139"/>
      <c r="B681" s="7"/>
      <c r="C681" s="283" t="s">
        <v>287</v>
      </c>
      <c r="D681" s="246">
        <v>1</v>
      </c>
      <c r="E681" s="7"/>
      <c r="F681" s="1"/>
      <c r="G681" s="1"/>
      <c r="H681" s="142"/>
      <c r="I681" s="142"/>
      <c r="J681" s="26"/>
      <c r="K681" s="7"/>
      <c r="L681" s="7"/>
      <c r="M681" s="7"/>
    </row>
    <row r="682" spans="1:13" s="11" customFormat="1" hidden="1" outlineLevel="2" x14ac:dyDescent="0.2">
      <c r="A682" s="139"/>
      <c r="B682" s="7"/>
      <c r="C682" s="283" t="s">
        <v>593</v>
      </c>
      <c r="D682" s="246">
        <f>D681+1</f>
        <v>2</v>
      </c>
      <c r="E682" s="7"/>
      <c r="F682" s="1"/>
      <c r="G682" s="1"/>
      <c r="H682" s="142"/>
      <c r="I682" s="142"/>
      <c r="J682" s="26"/>
      <c r="K682" s="7"/>
      <c r="L682" s="7"/>
      <c r="M682" s="7"/>
    </row>
    <row r="683" spans="1:13" s="11" customFormat="1" hidden="1" outlineLevel="2" x14ac:dyDescent="0.2">
      <c r="A683" s="139"/>
      <c r="B683" s="7"/>
      <c r="C683" s="283" t="s">
        <v>12</v>
      </c>
      <c r="D683" s="246">
        <f>D682+1</f>
        <v>3</v>
      </c>
      <c r="E683" s="7"/>
      <c r="F683" s="1"/>
      <c r="G683" s="1"/>
      <c r="H683" s="142"/>
      <c r="I683" s="142"/>
      <c r="J683" s="26"/>
      <c r="K683" s="7"/>
      <c r="L683" s="7"/>
      <c r="M683" s="7"/>
    </row>
    <row r="684" spans="1:13" s="11" customFormat="1" hidden="1" outlineLevel="2" x14ac:dyDescent="0.2">
      <c r="A684" s="139"/>
      <c r="B684" s="7"/>
      <c r="C684" s="283" t="s">
        <v>12</v>
      </c>
      <c r="D684" s="246">
        <f>D683+1</f>
        <v>4</v>
      </c>
      <c r="E684" s="7"/>
      <c r="F684" s="1"/>
      <c r="G684" s="1"/>
      <c r="H684" s="142"/>
      <c r="I684" s="142"/>
      <c r="J684" s="26"/>
      <c r="K684" s="7"/>
      <c r="L684" s="7"/>
      <c r="M684" s="7"/>
    </row>
    <row r="685" spans="1:13" s="11" customFormat="1" hidden="1" outlineLevel="2" x14ac:dyDescent="0.2">
      <c r="A685" s="139"/>
      <c r="B685" s="7"/>
      <c r="C685" s="283" t="s">
        <v>12</v>
      </c>
      <c r="D685" s="246">
        <f>D684+1</f>
        <v>5</v>
      </c>
      <c r="E685" s="7"/>
      <c r="F685" s="1"/>
      <c r="G685" s="1"/>
      <c r="H685" s="142"/>
      <c r="I685" s="142"/>
      <c r="J685" s="26"/>
      <c r="K685" s="7"/>
      <c r="L685" s="7"/>
      <c r="M685" s="7"/>
    </row>
    <row r="686" spans="1:13" s="11" customFormat="1" hidden="1" outlineLevel="2" x14ac:dyDescent="0.2">
      <c r="A686" s="139"/>
      <c r="B686" s="7"/>
      <c r="C686" s="7"/>
      <c r="D686" s="7"/>
      <c r="E686" s="7"/>
      <c r="F686" s="1"/>
      <c r="G686" s="1"/>
      <c r="H686" s="142"/>
      <c r="I686" s="142"/>
      <c r="J686" s="26"/>
      <c r="K686" s="7"/>
      <c r="L686" s="7"/>
      <c r="M686" s="7"/>
    </row>
    <row r="687" spans="1:13" s="11" customFormat="1" hidden="1" outlineLevel="2" x14ac:dyDescent="0.2">
      <c r="A687" s="139"/>
      <c r="B687" s="7"/>
      <c r="C687" s="282" t="str">
        <f>B244</f>
        <v>Tipo de panel</v>
      </c>
      <c r="D687" s="7"/>
      <c r="E687" s="7"/>
      <c r="F687" s="1"/>
      <c r="G687" s="1"/>
      <c r="H687" s="142"/>
      <c r="I687" s="142"/>
      <c r="J687" s="26"/>
      <c r="K687" s="7"/>
      <c r="L687" s="7"/>
      <c r="M687" s="7"/>
    </row>
    <row r="688" spans="1:13" s="11" customFormat="1" hidden="1" outlineLevel="2" x14ac:dyDescent="0.2">
      <c r="A688" s="139"/>
      <c r="B688" s="7"/>
      <c r="C688" s="283" t="s">
        <v>594</v>
      </c>
      <c r="D688" s="246">
        <v>1</v>
      </c>
      <c r="E688" s="7"/>
      <c r="F688" s="1"/>
      <c r="G688" s="1"/>
      <c r="H688" s="142"/>
      <c r="I688" s="142"/>
      <c r="J688" s="26"/>
      <c r="K688" s="7"/>
      <c r="L688" s="7"/>
      <c r="M688" s="7"/>
    </row>
    <row r="689" spans="1:13" s="11" customFormat="1" hidden="1" outlineLevel="2" x14ac:dyDescent="0.2">
      <c r="A689" s="139"/>
      <c r="B689" s="7"/>
      <c r="C689" s="283" t="s">
        <v>595</v>
      </c>
      <c r="D689" s="246">
        <f>D688+1</f>
        <v>2</v>
      </c>
      <c r="E689" s="7"/>
      <c r="F689" s="1"/>
      <c r="G689" s="1"/>
      <c r="H689" s="142"/>
      <c r="I689" s="142"/>
      <c r="J689" s="26"/>
      <c r="K689" s="7"/>
      <c r="L689" s="7"/>
      <c r="M689" s="7"/>
    </row>
    <row r="690" spans="1:13" s="11" customFormat="1" hidden="1" outlineLevel="2" x14ac:dyDescent="0.2">
      <c r="A690" s="139"/>
      <c r="B690" s="7"/>
      <c r="C690" s="283" t="s">
        <v>596</v>
      </c>
      <c r="D690" s="246">
        <f t="shared" ref="D690:D697" si="17">D689+1</f>
        <v>3</v>
      </c>
      <c r="E690" s="7"/>
      <c r="F690" s="1"/>
      <c r="G690" s="1"/>
      <c r="H690" s="142"/>
      <c r="I690" s="142"/>
      <c r="J690" s="26"/>
      <c r="K690" s="7"/>
      <c r="L690" s="7"/>
      <c r="M690" s="7"/>
    </row>
    <row r="691" spans="1:13" s="11" customFormat="1" hidden="1" outlineLevel="2" x14ac:dyDescent="0.2">
      <c r="A691" s="139"/>
      <c r="B691" s="7"/>
      <c r="C691" s="283" t="s">
        <v>597</v>
      </c>
      <c r="D691" s="246">
        <f t="shared" si="17"/>
        <v>4</v>
      </c>
      <c r="E691" s="7"/>
      <c r="F691" s="1"/>
      <c r="G691" s="1"/>
      <c r="H691" s="142"/>
      <c r="I691" s="142"/>
      <c r="J691" s="26"/>
      <c r="K691" s="7"/>
      <c r="L691" s="7"/>
      <c r="M691" s="7"/>
    </row>
    <row r="692" spans="1:13" s="11" customFormat="1" hidden="1" outlineLevel="2" x14ac:dyDescent="0.2">
      <c r="A692" s="139"/>
      <c r="B692" s="7"/>
      <c r="C692" s="283" t="s">
        <v>288</v>
      </c>
      <c r="D692" s="246">
        <f t="shared" si="17"/>
        <v>5</v>
      </c>
      <c r="E692" s="7"/>
      <c r="F692" s="1"/>
      <c r="G692" s="1"/>
      <c r="H692" s="142"/>
      <c r="I692" s="142"/>
      <c r="J692" s="26"/>
      <c r="K692" s="7"/>
      <c r="L692" s="7"/>
      <c r="M692" s="7"/>
    </row>
    <row r="693" spans="1:13" s="11" customFormat="1" hidden="1" outlineLevel="2" x14ac:dyDescent="0.2">
      <c r="A693" s="139"/>
      <c r="B693" s="7"/>
      <c r="C693" s="283" t="s">
        <v>12</v>
      </c>
      <c r="D693" s="246">
        <f t="shared" si="17"/>
        <v>6</v>
      </c>
      <c r="E693" s="7"/>
      <c r="F693" s="1"/>
      <c r="G693" s="1"/>
      <c r="H693" s="142"/>
      <c r="I693" s="142"/>
      <c r="J693" s="26"/>
      <c r="K693" s="7"/>
      <c r="L693" s="7"/>
      <c r="M693" s="7"/>
    </row>
    <row r="694" spans="1:13" s="11" customFormat="1" hidden="1" outlineLevel="2" x14ac:dyDescent="0.2">
      <c r="A694" s="139"/>
      <c r="B694" s="7"/>
      <c r="C694" s="283" t="s">
        <v>12</v>
      </c>
      <c r="D694" s="246">
        <f t="shared" si="17"/>
        <v>7</v>
      </c>
      <c r="E694" s="7"/>
      <c r="F694" s="1"/>
      <c r="G694" s="1"/>
      <c r="H694" s="142"/>
      <c r="I694" s="142"/>
      <c r="J694" s="26"/>
      <c r="K694" s="7"/>
      <c r="L694" s="7"/>
      <c r="M694" s="7"/>
    </row>
    <row r="695" spans="1:13" s="11" customFormat="1" hidden="1" outlineLevel="2" x14ac:dyDescent="0.2">
      <c r="A695" s="139"/>
      <c r="B695" s="7"/>
      <c r="C695" s="283" t="s">
        <v>12</v>
      </c>
      <c r="D695" s="246">
        <f t="shared" si="17"/>
        <v>8</v>
      </c>
      <c r="E695" s="7"/>
      <c r="F695" s="1"/>
      <c r="G695" s="1"/>
      <c r="H695" s="142"/>
      <c r="I695" s="142"/>
      <c r="J695" s="26"/>
      <c r="K695" s="7"/>
      <c r="L695" s="7"/>
      <c r="M695" s="7"/>
    </row>
    <row r="696" spans="1:13" s="11" customFormat="1" hidden="1" outlineLevel="2" x14ac:dyDescent="0.2">
      <c r="A696" s="139"/>
      <c r="B696" s="7"/>
      <c r="C696" s="283" t="s">
        <v>12</v>
      </c>
      <c r="D696" s="246">
        <f t="shared" si="17"/>
        <v>9</v>
      </c>
      <c r="E696" s="7"/>
      <c r="F696" s="1"/>
      <c r="G696" s="1"/>
      <c r="H696" s="142"/>
      <c r="I696" s="142"/>
      <c r="J696" s="26"/>
      <c r="K696" s="7"/>
      <c r="L696" s="7"/>
      <c r="M696" s="7"/>
    </row>
    <row r="697" spans="1:13" s="11" customFormat="1" hidden="1" outlineLevel="2" x14ac:dyDescent="0.2">
      <c r="A697" s="139"/>
      <c r="B697" s="7"/>
      <c r="C697" s="283" t="s">
        <v>12</v>
      </c>
      <c r="D697" s="246">
        <f t="shared" si="17"/>
        <v>10</v>
      </c>
      <c r="E697" s="7"/>
      <c r="F697" s="1"/>
      <c r="G697" s="1"/>
      <c r="H697" s="142"/>
      <c r="I697" s="142"/>
      <c r="J697" s="26"/>
      <c r="K697" s="7"/>
      <c r="L697" s="7"/>
      <c r="M697" s="7"/>
    </row>
    <row r="698" spans="1:13" s="11" customFormat="1" hidden="1" outlineLevel="2" x14ac:dyDescent="0.2">
      <c r="A698" s="139"/>
      <c r="B698" s="7"/>
      <c r="C698" s="7"/>
      <c r="D698" s="7"/>
      <c r="E698" s="7"/>
      <c r="F698" s="1"/>
      <c r="G698" s="1"/>
      <c r="H698" s="142"/>
      <c r="I698" s="142"/>
      <c r="J698" s="26"/>
      <c r="K698" s="7"/>
      <c r="L698" s="7"/>
      <c r="M698" s="7"/>
    </row>
    <row r="699" spans="1:13" s="11" customFormat="1" hidden="1" outlineLevel="2" x14ac:dyDescent="0.2">
      <c r="A699" s="139"/>
      <c r="B699" s="7"/>
      <c r="C699" s="282" t="s">
        <v>326</v>
      </c>
      <c r="D699" s="7"/>
      <c r="E699" s="7"/>
      <c r="F699" s="1"/>
      <c r="G699" s="1"/>
      <c r="H699" s="142"/>
      <c r="I699" s="142"/>
      <c r="J699" s="26"/>
      <c r="K699" s="7"/>
      <c r="L699" s="7"/>
      <c r="M699" s="7"/>
    </row>
    <row r="700" spans="1:13" s="11" customFormat="1" hidden="1" outlineLevel="2" x14ac:dyDescent="0.2">
      <c r="A700" s="139"/>
      <c r="B700" s="7"/>
      <c r="C700" s="283" t="s">
        <v>292</v>
      </c>
      <c r="D700" s="246">
        <v>1</v>
      </c>
      <c r="E700" s="7"/>
      <c r="F700" s="1"/>
      <c r="G700" s="1"/>
      <c r="H700" s="142"/>
      <c r="I700" s="142"/>
      <c r="J700" s="26"/>
      <c r="K700" s="7"/>
      <c r="L700" s="7"/>
      <c r="M700" s="7"/>
    </row>
    <row r="701" spans="1:13" s="11" customFormat="1" hidden="1" outlineLevel="2" x14ac:dyDescent="0.2">
      <c r="A701" s="139"/>
      <c r="B701" s="7"/>
      <c r="C701" s="283" t="s">
        <v>598</v>
      </c>
      <c r="D701" s="246">
        <f>D700+1</f>
        <v>2</v>
      </c>
      <c r="E701" s="7"/>
      <c r="F701" s="1"/>
      <c r="G701" s="1"/>
      <c r="H701" s="142"/>
      <c r="I701" s="142"/>
      <c r="J701" s="26"/>
      <c r="K701" s="7"/>
      <c r="L701" s="7"/>
      <c r="M701" s="7"/>
    </row>
    <row r="702" spans="1:13" s="11" customFormat="1" hidden="1" outlineLevel="2" x14ac:dyDescent="0.2">
      <c r="A702" s="139"/>
      <c r="B702" s="7"/>
      <c r="C702" s="283" t="s">
        <v>599</v>
      </c>
      <c r="D702" s="246">
        <f>D701+1</f>
        <v>3</v>
      </c>
      <c r="E702" s="7"/>
      <c r="F702" s="1"/>
      <c r="G702" s="1"/>
      <c r="H702" s="142"/>
      <c r="I702" s="142"/>
      <c r="J702" s="26"/>
      <c r="K702" s="7"/>
      <c r="L702" s="7"/>
      <c r="M702" s="7"/>
    </row>
    <row r="703" spans="1:13" s="11" customFormat="1" hidden="1" outlineLevel="2" x14ac:dyDescent="0.2">
      <c r="A703" s="139"/>
      <c r="B703" s="7"/>
      <c r="C703" s="283" t="s">
        <v>12</v>
      </c>
      <c r="D703" s="246">
        <f>D702+1</f>
        <v>4</v>
      </c>
      <c r="E703" s="7"/>
      <c r="F703" s="1"/>
      <c r="G703" s="1"/>
      <c r="H703" s="142"/>
      <c r="I703" s="142"/>
      <c r="J703" s="26"/>
      <c r="K703" s="7"/>
      <c r="L703" s="7"/>
      <c r="M703" s="7"/>
    </row>
    <row r="704" spans="1:13" s="11" customFormat="1" hidden="1" outlineLevel="2" x14ac:dyDescent="0.2">
      <c r="A704" s="139"/>
      <c r="B704" s="7"/>
      <c r="C704" s="283" t="s">
        <v>12</v>
      </c>
      <c r="D704" s="246">
        <f>D703+1</f>
        <v>5</v>
      </c>
      <c r="E704" s="7"/>
      <c r="F704" s="1"/>
      <c r="G704" s="1"/>
      <c r="H704" s="142"/>
      <c r="I704" s="142"/>
      <c r="J704" s="26"/>
      <c r="K704" s="7"/>
      <c r="L704" s="7"/>
      <c r="M704" s="7"/>
    </row>
    <row r="705" spans="1:13" s="11" customFormat="1" hidden="1" outlineLevel="2" x14ac:dyDescent="0.2">
      <c r="A705" s="139"/>
      <c r="B705" s="7"/>
      <c r="C705" s="7"/>
      <c r="D705" s="7"/>
      <c r="E705" s="7"/>
      <c r="F705" s="1"/>
      <c r="G705" s="1"/>
      <c r="H705" s="142"/>
      <c r="I705" s="142"/>
      <c r="J705" s="26"/>
      <c r="K705" s="7"/>
      <c r="L705" s="7"/>
      <c r="M705" s="7"/>
    </row>
    <row r="706" spans="1:13" s="11" customFormat="1" hidden="1" outlineLevel="2" x14ac:dyDescent="0.2">
      <c r="A706" s="139"/>
      <c r="B706" s="7"/>
      <c r="C706" s="277" t="str">
        <f>B256</f>
        <v>Tipo de acumulador para ACS</v>
      </c>
      <c r="D706" s="7"/>
      <c r="E706" s="7"/>
      <c r="F706" s="1"/>
      <c r="G706" s="1"/>
      <c r="H706" s="142"/>
      <c r="I706" s="142"/>
      <c r="J706" s="26"/>
      <c r="K706" s="7"/>
      <c r="L706" s="7"/>
      <c r="M706" s="7"/>
    </row>
    <row r="707" spans="1:13" s="11" customFormat="1" hidden="1" outlineLevel="2" x14ac:dyDescent="0.2">
      <c r="A707" s="139"/>
      <c r="B707" s="7"/>
      <c r="C707" s="283" t="s">
        <v>600</v>
      </c>
      <c r="D707" s="246">
        <v>1</v>
      </c>
      <c r="E707" s="7"/>
      <c r="F707" s="1"/>
      <c r="G707" s="1"/>
      <c r="H707" s="142"/>
      <c r="I707" s="142"/>
      <c r="J707" s="26"/>
      <c r="K707" s="7"/>
      <c r="L707" s="7"/>
      <c r="M707" s="7"/>
    </row>
    <row r="708" spans="1:13" s="11" customFormat="1" hidden="1" outlineLevel="2" x14ac:dyDescent="0.2">
      <c r="A708" s="139"/>
      <c r="B708" s="7"/>
      <c r="C708" s="283" t="s">
        <v>601</v>
      </c>
      <c r="D708" s="246">
        <f>D707+1</f>
        <v>2</v>
      </c>
      <c r="E708" s="7"/>
      <c r="F708" s="1"/>
      <c r="G708" s="1"/>
      <c r="H708" s="142"/>
      <c r="I708" s="142"/>
      <c r="J708" s="26"/>
      <c r="K708" s="7"/>
      <c r="L708" s="7"/>
      <c r="M708" s="7"/>
    </row>
    <row r="709" spans="1:13" s="11" customFormat="1" hidden="1" outlineLevel="2" x14ac:dyDescent="0.2">
      <c r="A709" s="139"/>
      <c r="B709" s="7"/>
      <c r="C709" s="283" t="s">
        <v>602</v>
      </c>
      <c r="D709" s="246">
        <f t="shared" ref="D709:D716" si="18">D708+1</f>
        <v>3</v>
      </c>
      <c r="E709" s="7"/>
      <c r="F709" s="1"/>
      <c r="G709" s="1"/>
      <c r="H709" s="142"/>
      <c r="I709" s="142"/>
      <c r="J709" s="26"/>
      <c r="K709" s="7"/>
      <c r="L709" s="7"/>
      <c r="M709" s="7"/>
    </row>
    <row r="710" spans="1:13" s="11" customFormat="1" hidden="1" outlineLevel="2" x14ac:dyDescent="0.2">
      <c r="A710" s="139"/>
      <c r="B710" s="7"/>
      <c r="C710" s="283" t="s">
        <v>295</v>
      </c>
      <c r="D710" s="246">
        <f t="shared" si="18"/>
        <v>4</v>
      </c>
      <c r="E710" s="7"/>
      <c r="F710" s="1"/>
      <c r="G710" s="1"/>
      <c r="H710" s="142"/>
      <c r="I710" s="142"/>
      <c r="J710" s="26"/>
      <c r="K710" s="7"/>
      <c r="L710" s="7"/>
      <c r="M710" s="7"/>
    </row>
    <row r="711" spans="1:13" s="11" customFormat="1" hidden="1" outlineLevel="2" x14ac:dyDescent="0.2">
      <c r="A711" s="139"/>
      <c r="B711" s="7"/>
      <c r="C711" s="283" t="s">
        <v>12</v>
      </c>
      <c r="D711" s="246">
        <f t="shared" si="18"/>
        <v>5</v>
      </c>
      <c r="E711" s="7"/>
      <c r="F711" s="1"/>
      <c r="G711" s="1"/>
      <c r="H711" s="142"/>
      <c r="I711" s="142"/>
      <c r="J711" s="26"/>
      <c r="K711" s="7"/>
      <c r="L711" s="7"/>
      <c r="M711" s="7"/>
    </row>
    <row r="712" spans="1:13" s="11" customFormat="1" hidden="1" outlineLevel="2" x14ac:dyDescent="0.2">
      <c r="A712" s="139"/>
      <c r="B712" s="7"/>
      <c r="C712" s="283" t="s">
        <v>12</v>
      </c>
      <c r="D712" s="246">
        <f t="shared" si="18"/>
        <v>6</v>
      </c>
      <c r="E712" s="7"/>
      <c r="F712" s="1"/>
      <c r="G712" s="1"/>
      <c r="H712" s="142"/>
      <c r="I712" s="142"/>
      <c r="J712" s="26"/>
      <c r="K712" s="7"/>
      <c r="L712" s="7"/>
      <c r="M712" s="7"/>
    </row>
    <row r="713" spans="1:13" s="11" customFormat="1" hidden="1" outlineLevel="2" x14ac:dyDescent="0.2">
      <c r="A713" s="139"/>
      <c r="B713" s="7"/>
      <c r="C713" s="283" t="s">
        <v>12</v>
      </c>
      <c r="D713" s="246">
        <f t="shared" si="18"/>
        <v>7</v>
      </c>
      <c r="E713" s="7"/>
      <c r="F713" s="1"/>
      <c r="G713" s="1"/>
      <c r="H713" s="142"/>
      <c r="I713" s="142"/>
      <c r="J713" s="26"/>
      <c r="K713" s="7"/>
      <c r="L713" s="7"/>
      <c r="M713" s="7"/>
    </row>
    <row r="714" spans="1:13" s="11" customFormat="1" hidden="1" outlineLevel="2" x14ac:dyDescent="0.2">
      <c r="A714" s="139"/>
      <c r="B714" s="7"/>
      <c r="C714" s="283" t="s">
        <v>12</v>
      </c>
      <c r="D714" s="246">
        <f t="shared" si="18"/>
        <v>8</v>
      </c>
      <c r="E714" s="7"/>
      <c r="F714" s="1"/>
      <c r="G714" s="1"/>
      <c r="H714" s="142"/>
      <c r="I714" s="142"/>
      <c r="J714" s="26"/>
      <c r="K714" s="7"/>
      <c r="L714" s="7"/>
      <c r="M714" s="7"/>
    </row>
    <row r="715" spans="1:13" s="11" customFormat="1" hidden="1" outlineLevel="2" x14ac:dyDescent="0.2">
      <c r="A715" s="139"/>
      <c r="B715" s="7"/>
      <c r="C715" s="283" t="s">
        <v>12</v>
      </c>
      <c r="D715" s="246">
        <f t="shared" si="18"/>
        <v>9</v>
      </c>
      <c r="E715" s="7"/>
      <c r="F715" s="1"/>
      <c r="G715" s="1"/>
      <c r="H715" s="142"/>
      <c r="I715" s="142"/>
      <c r="J715" s="26"/>
      <c r="K715" s="7"/>
      <c r="L715" s="7"/>
      <c r="M715" s="7"/>
    </row>
    <row r="716" spans="1:13" s="11" customFormat="1" hidden="1" outlineLevel="2" x14ac:dyDescent="0.2">
      <c r="A716" s="139"/>
      <c r="B716" s="7"/>
      <c r="C716" s="283" t="s">
        <v>12</v>
      </c>
      <c r="D716" s="246">
        <f t="shared" si="18"/>
        <v>10</v>
      </c>
      <c r="E716" s="7"/>
      <c r="F716" s="1"/>
      <c r="G716" s="1"/>
      <c r="H716" s="142"/>
      <c r="I716" s="142"/>
      <c r="J716" s="26"/>
      <c r="K716" s="7"/>
      <c r="L716" s="7"/>
      <c r="M716" s="7"/>
    </row>
    <row r="717" spans="1:13" s="11" customFormat="1" hidden="1" outlineLevel="2" x14ac:dyDescent="0.2">
      <c r="A717" s="139"/>
      <c r="B717" s="7"/>
      <c r="C717" s="7"/>
      <c r="D717" s="7"/>
      <c r="E717" s="7"/>
      <c r="F717" s="1"/>
      <c r="G717" s="1"/>
      <c r="H717" s="142"/>
      <c r="I717" s="142"/>
      <c r="J717" s="26"/>
      <c r="K717" s="7"/>
      <c r="L717" s="7"/>
      <c r="M717" s="7"/>
    </row>
    <row r="718" spans="1:13" s="11" customFormat="1" hidden="1" outlineLevel="2" x14ac:dyDescent="0.2">
      <c r="A718" s="139"/>
      <c r="B718" s="7"/>
      <c r="C718" s="277" t="str">
        <f>B255</f>
        <v>Integración SOLAR-CALEFACCIÓN</v>
      </c>
      <c r="D718" s="7"/>
      <c r="E718" s="7"/>
      <c r="F718" s="1"/>
      <c r="G718" s="1"/>
      <c r="H718" s="142"/>
      <c r="I718" s="142"/>
      <c r="J718" s="26"/>
      <c r="K718" s="7"/>
      <c r="L718" s="7"/>
      <c r="M718" s="7"/>
    </row>
    <row r="719" spans="1:13" s="11" customFormat="1" hidden="1" outlineLevel="2" x14ac:dyDescent="0.2">
      <c r="A719" s="139"/>
      <c r="B719" s="7"/>
      <c r="C719" s="283" t="s">
        <v>603</v>
      </c>
      <c r="D719" s="246">
        <v>1</v>
      </c>
      <c r="E719" s="7"/>
      <c r="F719" s="1"/>
      <c r="G719" s="1"/>
      <c r="H719" s="142"/>
      <c r="I719" s="142"/>
      <c r="J719" s="26"/>
      <c r="K719" s="7"/>
      <c r="L719" s="7"/>
      <c r="M719" s="7"/>
    </row>
    <row r="720" spans="1:13" s="11" customFormat="1" hidden="1" outlineLevel="2" x14ac:dyDescent="0.2">
      <c r="A720" s="139"/>
      <c r="B720" s="7"/>
      <c r="C720" s="283" t="s">
        <v>604</v>
      </c>
      <c r="D720" s="246">
        <f>D719+1</f>
        <v>2</v>
      </c>
      <c r="E720" s="7"/>
      <c r="F720" s="1"/>
      <c r="G720" s="1"/>
      <c r="H720" s="142"/>
      <c r="I720" s="142"/>
      <c r="J720" s="26"/>
      <c r="K720" s="7"/>
      <c r="L720" s="7"/>
      <c r="M720" s="7"/>
    </row>
    <row r="721" spans="1:13" s="11" customFormat="1" hidden="1" outlineLevel="2" x14ac:dyDescent="0.2">
      <c r="A721" s="139"/>
      <c r="B721" s="7"/>
      <c r="C721" s="283" t="s">
        <v>294</v>
      </c>
      <c r="D721" s="246">
        <f t="shared" ref="D721:D728" si="19">D720+1</f>
        <v>3</v>
      </c>
      <c r="E721" s="7"/>
      <c r="F721" s="1"/>
      <c r="G721" s="1"/>
      <c r="H721" s="142"/>
      <c r="I721" s="142"/>
      <c r="J721" s="26"/>
      <c r="K721" s="7"/>
      <c r="L721" s="7"/>
      <c r="M721" s="7"/>
    </row>
    <row r="722" spans="1:13" s="11" customFormat="1" hidden="1" outlineLevel="2" x14ac:dyDescent="0.2">
      <c r="A722" s="139"/>
      <c r="B722" s="7"/>
      <c r="C722" s="283" t="s">
        <v>12</v>
      </c>
      <c r="D722" s="246">
        <f t="shared" si="19"/>
        <v>4</v>
      </c>
      <c r="E722" s="7"/>
      <c r="F722" s="1"/>
      <c r="G722" s="1"/>
      <c r="H722" s="142"/>
      <c r="I722" s="142"/>
      <c r="J722" s="26"/>
      <c r="K722" s="7"/>
      <c r="L722" s="7"/>
      <c r="M722" s="7"/>
    </row>
    <row r="723" spans="1:13" s="11" customFormat="1" hidden="1" outlineLevel="2" x14ac:dyDescent="0.2">
      <c r="A723" s="139"/>
      <c r="B723" s="7"/>
      <c r="C723" s="283" t="s">
        <v>12</v>
      </c>
      <c r="D723" s="246">
        <f t="shared" si="19"/>
        <v>5</v>
      </c>
      <c r="E723" s="7"/>
      <c r="F723" s="1"/>
      <c r="G723" s="1"/>
      <c r="H723" s="142"/>
      <c r="I723" s="142"/>
      <c r="J723" s="26"/>
      <c r="K723" s="7"/>
      <c r="L723" s="7"/>
      <c r="M723" s="7"/>
    </row>
    <row r="724" spans="1:13" s="11" customFormat="1" hidden="1" outlineLevel="2" x14ac:dyDescent="0.2">
      <c r="A724" s="139"/>
      <c r="B724" s="7"/>
      <c r="C724" s="283" t="s">
        <v>12</v>
      </c>
      <c r="D724" s="246">
        <f t="shared" si="19"/>
        <v>6</v>
      </c>
      <c r="E724" s="7"/>
      <c r="F724" s="1"/>
      <c r="G724" s="1"/>
      <c r="H724" s="142"/>
      <c r="I724" s="142"/>
      <c r="J724" s="26"/>
      <c r="K724" s="7"/>
      <c r="L724" s="7"/>
      <c r="M724" s="7"/>
    </row>
    <row r="725" spans="1:13" s="11" customFormat="1" hidden="1" outlineLevel="2" x14ac:dyDescent="0.2">
      <c r="A725" s="139"/>
      <c r="B725" s="7"/>
      <c r="C725" s="283" t="s">
        <v>12</v>
      </c>
      <c r="D725" s="246">
        <f t="shared" si="19"/>
        <v>7</v>
      </c>
      <c r="E725" s="7"/>
      <c r="F725" s="1"/>
      <c r="G725" s="1"/>
      <c r="H725" s="142"/>
      <c r="I725" s="142"/>
      <c r="J725" s="26"/>
      <c r="K725" s="7"/>
      <c r="L725" s="7"/>
      <c r="M725" s="7"/>
    </row>
    <row r="726" spans="1:13" s="11" customFormat="1" hidden="1" outlineLevel="2" x14ac:dyDescent="0.2">
      <c r="A726" s="139"/>
      <c r="B726" s="7"/>
      <c r="C726" s="283" t="s">
        <v>12</v>
      </c>
      <c r="D726" s="246">
        <f t="shared" si="19"/>
        <v>8</v>
      </c>
      <c r="E726" s="7"/>
      <c r="F726" s="1"/>
      <c r="G726" s="1"/>
      <c r="H726" s="142"/>
      <c r="I726" s="142"/>
      <c r="J726" s="26"/>
      <c r="K726" s="7"/>
      <c r="L726" s="7"/>
      <c r="M726" s="7"/>
    </row>
    <row r="727" spans="1:13" s="11" customFormat="1" hidden="1" outlineLevel="2" x14ac:dyDescent="0.2">
      <c r="A727" s="139"/>
      <c r="B727" s="7"/>
      <c r="C727" s="283" t="s">
        <v>12</v>
      </c>
      <c r="D727" s="246">
        <f t="shared" si="19"/>
        <v>9</v>
      </c>
      <c r="E727" s="7"/>
      <c r="F727" s="1"/>
      <c r="G727" s="1"/>
      <c r="H727" s="142"/>
      <c r="I727" s="142"/>
      <c r="J727" s="26"/>
      <c r="K727" s="7"/>
      <c r="L727" s="7"/>
      <c r="M727" s="7"/>
    </row>
    <row r="728" spans="1:13" s="11" customFormat="1" hidden="1" outlineLevel="2" x14ac:dyDescent="0.2">
      <c r="A728" s="139"/>
      <c r="B728" s="7"/>
      <c r="C728" s="283" t="s">
        <v>12</v>
      </c>
      <c r="D728" s="246">
        <f t="shared" si="19"/>
        <v>10</v>
      </c>
      <c r="E728" s="7"/>
      <c r="F728" s="1"/>
      <c r="G728" s="1"/>
      <c r="H728" s="142"/>
      <c r="I728" s="142"/>
      <c r="J728" s="26"/>
      <c r="K728" s="7"/>
      <c r="L728" s="7"/>
      <c r="M728" s="7"/>
    </row>
    <row r="729" spans="1:13" s="11" customFormat="1" ht="12.75" hidden="1" customHeight="1" outlineLevel="2" x14ac:dyDescent="0.2">
      <c r="A729" s="139"/>
      <c r="B729" s="7"/>
      <c r="C729" s="7"/>
      <c r="D729" s="7"/>
      <c r="E729" s="7"/>
      <c r="F729" s="1"/>
      <c r="G729" s="1"/>
      <c r="H729" s="142"/>
      <c r="I729" s="142"/>
      <c r="J729" s="26"/>
      <c r="K729" s="7"/>
      <c r="L729" s="7"/>
      <c r="M729" s="7"/>
    </row>
    <row r="730" spans="1:13" s="11" customFormat="1" ht="12" hidden="1" customHeight="1" outlineLevel="2" x14ac:dyDescent="0.2">
      <c r="A730" s="139"/>
      <c r="B730" s="7"/>
      <c r="C730" s="277" t="s">
        <v>327</v>
      </c>
      <c r="D730" s="7"/>
      <c r="E730" s="7"/>
      <c r="F730" s="1"/>
      <c r="G730" s="1"/>
      <c r="H730" s="142"/>
      <c r="I730" s="142"/>
      <c r="J730" s="26"/>
      <c r="K730" s="7"/>
      <c r="L730" s="7"/>
      <c r="M730" s="7"/>
    </row>
    <row r="731" spans="1:13" s="11" customFormat="1" hidden="1" outlineLevel="2" x14ac:dyDescent="0.2">
      <c r="A731" s="139"/>
      <c r="B731" s="7"/>
      <c r="C731" s="283" t="s">
        <v>12</v>
      </c>
      <c r="D731" s="246">
        <v>0</v>
      </c>
      <c r="E731" s="7"/>
      <c r="F731" s="1"/>
      <c r="G731" s="1"/>
      <c r="H731" s="142"/>
      <c r="I731" s="142"/>
      <c r="J731" s="26"/>
      <c r="K731" s="7"/>
      <c r="L731" s="7"/>
      <c r="M731" s="7"/>
    </row>
    <row r="732" spans="1:13" s="11" customFormat="1" hidden="1" outlineLevel="2" x14ac:dyDescent="0.2">
      <c r="A732" s="139"/>
      <c r="B732" s="7"/>
      <c r="C732" s="283" t="s">
        <v>328</v>
      </c>
      <c r="D732" s="246">
        <v>0.4</v>
      </c>
      <c r="E732" s="7"/>
      <c r="F732" s="1"/>
      <c r="G732" s="1"/>
      <c r="H732" s="142"/>
      <c r="I732" s="142"/>
      <c r="J732" s="26"/>
      <c r="K732" s="7"/>
      <c r="L732" s="7"/>
      <c r="M732" s="7"/>
    </row>
    <row r="733" spans="1:13" s="11" customFormat="1" hidden="1" outlineLevel="2" x14ac:dyDescent="0.2">
      <c r="A733" s="139"/>
      <c r="B733" s="7"/>
      <c r="C733" s="283" t="s">
        <v>329</v>
      </c>
      <c r="D733" s="246">
        <v>0.5</v>
      </c>
      <c r="E733" s="7"/>
      <c r="F733" s="1"/>
      <c r="G733" s="1"/>
      <c r="H733" s="142"/>
      <c r="I733" s="142"/>
      <c r="J733" s="26"/>
      <c r="K733" s="7"/>
      <c r="L733" s="7"/>
      <c r="M733" s="7"/>
    </row>
    <row r="734" spans="1:13" s="11" customFormat="1" hidden="1" outlineLevel="2" x14ac:dyDescent="0.2">
      <c r="A734" s="139"/>
      <c r="B734" s="7"/>
      <c r="C734" s="283" t="s">
        <v>330</v>
      </c>
      <c r="D734" s="246">
        <v>0.6</v>
      </c>
      <c r="E734" s="7"/>
      <c r="F734" s="1"/>
      <c r="G734" s="1"/>
      <c r="H734" s="142"/>
      <c r="I734" s="142"/>
      <c r="J734" s="26"/>
      <c r="K734" s="7"/>
      <c r="L734" s="7"/>
      <c r="M734" s="7"/>
    </row>
    <row r="735" spans="1:13" s="11" customFormat="1" hidden="1" outlineLevel="2" x14ac:dyDescent="0.2">
      <c r="A735" s="139"/>
      <c r="B735" s="7"/>
      <c r="C735" s="283" t="s">
        <v>331</v>
      </c>
      <c r="D735" s="246">
        <v>0.7</v>
      </c>
      <c r="E735" s="7"/>
      <c r="F735" s="1"/>
      <c r="G735" s="1"/>
      <c r="H735" s="142"/>
      <c r="I735" s="142"/>
      <c r="J735" s="26"/>
      <c r="K735" s="7"/>
      <c r="L735" s="7"/>
      <c r="M735" s="7"/>
    </row>
    <row r="736" spans="1:13" s="11" customFormat="1" hidden="1" outlineLevel="2" x14ac:dyDescent="0.2">
      <c r="A736" s="139"/>
      <c r="B736" s="7"/>
      <c r="C736" s="283" t="s">
        <v>332</v>
      </c>
      <c r="D736" s="246">
        <v>0.8</v>
      </c>
      <c r="E736" s="7"/>
      <c r="F736" s="1"/>
      <c r="G736" s="1"/>
      <c r="H736" s="142"/>
      <c r="I736" s="142"/>
      <c r="J736" s="26"/>
      <c r="K736" s="7"/>
      <c r="L736" s="7"/>
      <c r="M736" s="7"/>
    </row>
    <row r="737" spans="1:13" s="11" customFormat="1" hidden="1" outlineLevel="2" x14ac:dyDescent="0.2">
      <c r="A737" s="139"/>
      <c r="B737" s="7"/>
      <c r="C737" s="283" t="s">
        <v>333</v>
      </c>
      <c r="D737" s="246">
        <v>0.9</v>
      </c>
      <c r="E737" s="7"/>
      <c r="F737" s="1"/>
      <c r="G737" s="1"/>
      <c r="H737" s="142"/>
      <c r="I737" s="142"/>
      <c r="J737" s="26"/>
      <c r="K737" s="7"/>
      <c r="L737" s="7"/>
      <c r="M737" s="7"/>
    </row>
    <row r="738" spans="1:13" s="11" customFormat="1" hidden="1" outlineLevel="2" x14ac:dyDescent="0.2">
      <c r="A738" s="139"/>
      <c r="B738" s="7"/>
      <c r="C738" s="283" t="s">
        <v>334</v>
      </c>
      <c r="D738" s="7">
        <v>1</v>
      </c>
      <c r="E738" s="7"/>
      <c r="F738" s="1"/>
      <c r="G738" s="1"/>
      <c r="H738" s="142"/>
      <c r="I738" s="142"/>
      <c r="J738" s="26"/>
      <c r="K738" s="7"/>
      <c r="L738" s="7"/>
      <c r="M738" s="7"/>
    </row>
    <row r="739" spans="1:13" s="11" customFormat="1" hidden="1" outlineLevel="2" x14ac:dyDescent="0.2">
      <c r="A739" s="139"/>
      <c r="B739" s="7"/>
      <c r="C739" s="7"/>
      <c r="D739" s="7"/>
      <c r="E739" s="7"/>
      <c r="F739" s="1"/>
      <c r="G739" s="1"/>
      <c r="H739" s="142"/>
      <c r="I739" s="142"/>
      <c r="J739" s="26"/>
      <c r="K739" s="7"/>
      <c r="L739" s="7"/>
      <c r="M739" s="7"/>
    </row>
    <row r="740" spans="1:13" s="11" customFormat="1" hidden="1" outlineLevel="2" x14ac:dyDescent="0.2">
      <c r="A740" s="139"/>
      <c r="B740" s="7"/>
      <c r="C740" s="277" t="s">
        <v>335</v>
      </c>
      <c r="D740" s="7"/>
      <c r="E740" s="7"/>
      <c r="F740" s="1"/>
      <c r="G740" s="1"/>
      <c r="H740" s="142"/>
      <c r="I740" s="142"/>
      <c r="J740" s="26"/>
      <c r="K740" s="7"/>
      <c r="L740" s="7"/>
      <c r="M740" s="7"/>
    </row>
    <row r="741" spans="1:13" s="11" customFormat="1" hidden="1" outlineLevel="2" x14ac:dyDescent="0.2">
      <c r="A741" s="139"/>
      <c r="B741" s="7"/>
      <c r="C741" s="283" t="s">
        <v>242</v>
      </c>
      <c r="D741" s="7">
        <f>IF(C131=C741,1,0)</f>
        <v>1</v>
      </c>
      <c r="E741" s="7"/>
      <c r="F741" s="1"/>
      <c r="G741" s="1"/>
      <c r="H741" s="142"/>
      <c r="I741" s="142"/>
      <c r="J741" s="26"/>
      <c r="K741" s="7"/>
      <c r="L741" s="7"/>
      <c r="M741" s="7"/>
    </row>
    <row r="742" spans="1:13" s="11" customFormat="1" hidden="1" outlineLevel="2" x14ac:dyDescent="0.2">
      <c r="A742" s="139"/>
      <c r="B742" s="7"/>
      <c r="C742" s="283" t="s">
        <v>336</v>
      </c>
      <c r="D742" s="7">
        <f>IF(C131=C742,1,0)</f>
        <v>0</v>
      </c>
      <c r="E742" s="7"/>
      <c r="F742" s="1"/>
      <c r="G742" s="1"/>
      <c r="H742" s="142"/>
      <c r="I742" s="142"/>
      <c r="J742" s="26"/>
      <c r="K742" s="7"/>
      <c r="L742" s="7"/>
      <c r="M742" s="7"/>
    </row>
    <row r="743" spans="1:13" s="11" customFormat="1" hidden="1" outlineLevel="2" x14ac:dyDescent="0.2">
      <c r="A743" s="139"/>
      <c r="B743" s="7"/>
      <c r="C743" s="7"/>
      <c r="D743" s="7"/>
      <c r="E743" s="7"/>
      <c r="F743" s="1"/>
      <c r="G743" s="1"/>
      <c r="H743" s="142"/>
      <c r="I743" s="142"/>
      <c r="J743" s="26"/>
      <c r="K743" s="7"/>
      <c r="L743" s="7"/>
      <c r="M743" s="7"/>
    </row>
    <row r="744" spans="1:13" s="11" customFormat="1" hidden="1" outlineLevel="2" x14ac:dyDescent="0.2">
      <c r="A744" s="139"/>
      <c r="B744" s="7"/>
      <c r="C744" s="277" t="s">
        <v>337</v>
      </c>
      <c r="D744" s="7"/>
      <c r="E744" s="7"/>
      <c r="F744" s="1"/>
      <c r="G744" s="1"/>
      <c r="H744" s="142"/>
      <c r="I744" s="142"/>
      <c r="J744" s="26"/>
      <c r="K744" s="7"/>
      <c r="L744" s="7"/>
      <c r="M744" s="7"/>
    </row>
    <row r="745" spans="1:13" s="11" customFormat="1" hidden="1" outlineLevel="2" x14ac:dyDescent="0.2">
      <c r="A745" s="139"/>
      <c r="B745" s="7"/>
      <c r="C745" s="283" t="s">
        <v>12</v>
      </c>
      <c r="D745" s="7"/>
      <c r="E745" s="7"/>
      <c r="F745" s="1"/>
      <c r="G745" s="1"/>
      <c r="H745" s="142"/>
      <c r="I745" s="142"/>
      <c r="J745" s="26"/>
      <c r="K745" s="7"/>
      <c r="L745" s="7"/>
      <c r="M745" s="7"/>
    </row>
    <row r="746" spans="1:13" s="11" customFormat="1" hidden="1" outlineLevel="2" x14ac:dyDescent="0.2">
      <c r="A746" s="139"/>
      <c r="B746" s="7"/>
      <c r="C746" s="283">
        <v>1</v>
      </c>
      <c r="D746" s="7"/>
      <c r="E746" s="7"/>
      <c r="F746" s="1"/>
      <c r="G746" s="1"/>
      <c r="H746" s="142"/>
      <c r="I746" s="142"/>
      <c r="J746" s="26"/>
      <c r="K746" s="7"/>
      <c r="L746" s="7"/>
      <c r="M746" s="7"/>
    </row>
    <row r="747" spans="1:13" s="11" customFormat="1" hidden="1" outlineLevel="2" x14ac:dyDescent="0.2">
      <c r="A747" s="139"/>
      <c r="B747" s="7"/>
      <c r="C747" s="283">
        <v>2</v>
      </c>
      <c r="D747" s="7"/>
      <c r="E747" s="7"/>
      <c r="F747" s="1"/>
      <c r="G747" s="1"/>
      <c r="H747" s="142"/>
      <c r="I747" s="142"/>
      <c r="J747" s="26"/>
      <c r="K747" s="7"/>
      <c r="L747" s="7"/>
      <c r="M747" s="7"/>
    </row>
    <row r="748" spans="1:13" s="11" customFormat="1" hidden="1" outlineLevel="2" x14ac:dyDescent="0.2">
      <c r="A748" s="139"/>
      <c r="B748" s="7"/>
      <c r="C748" s="7"/>
      <c r="D748" s="7"/>
      <c r="E748" s="7"/>
      <c r="F748" s="1"/>
      <c r="G748" s="1"/>
      <c r="H748" s="142"/>
      <c r="I748" s="142"/>
      <c r="J748" s="26"/>
      <c r="K748" s="7"/>
      <c r="L748" s="7"/>
      <c r="M748" s="7"/>
    </row>
    <row r="749" spans="1:13" s="11" customFormat="1" hidden="1" outlineLevel="1" x14ac:dyDescent="0.2">
      <c r="A749" s="139"/>
      <c r="B749" s="7"/>
      <c r="C749" s="7"/>
      <c r="D749" s="7"/>
      <c r="E749" s="7"/>
      <c r="F749" s="1"/>
      <c r="G749" s="1"/>
      <c r="H749" s="142"/>
      <c r="I749" s="142"/>
      <c r="J749" s="26"/>
      <c r="K749" s="7"/>
      <c r="L749" s="7"/>
      <c r="M749" s="7"/>
    </row>
    <row r="750" spans="1:13" s="11" customFormat="1" hidden="1" outlineLevel="2" x14ac:dyDescent="0.2">
      <c r="A750" s="139"/>
      <c r="B750" s="7"/>
      <c r="C750" s="7"/>
      <c r="D750" s="7"/>
      <c r="E750" s="7"/>
      <c r="F750" s="1"/>
      <c r="G750" s="1"/>
      <c r="H750" s="142"/>
      <c r="I750" s="142"/>
      <c r="J750" s="26"/>
      <c r="K750" s="7"/>
      <c r="L750" s="7"/>
      <c r="M750" s="7"/>
    </row>
    <row r="751" spans="1:13" hidden="1" outlineLevel="2" x14ac:dyDescent="0.2">
      <c r="A751" s="262"/>
      <c r="B751" s="246"/>
      <c r="C751" s="246"/>
      <c r="D751" s="246"/>
      <c r="E751" s="246"/>
      <c r="F751" s="263"/>
      <c r="G751" s="263"/>
      <c r="H751" s="264"/>
      <c r="I751" s="264"/>
      <c r="K751" s="119"/>
      <c r="M751" s="119"/>
    </row>
    <row r="752" spans="1:13" hidden="1" outlineLevel="2" x14ac:dyDescent="0.2">
      <c r="A752" s="69"/>
      <c r="B752" s="69"/>
      <c r="C752" s="284" t="s">
        <v>338</v>
      </c>
      <c r="D752" s="69"/>
      <c r="E752" s="69"/>
      <c r="F752" s="69"/>
      <c r="G752" s="69"/>
      <c r="H752" s="69"/>
      <c r="I752" s="69"/>
      <c r="J752" s="69"/>
      <c r="L752" s="69"/>
    </row>
    <row r="753" spans="1:10" hidden="1" outlineLevel="2" x14ac:dyDescent="0.2">
      <c r="A753" s="69"/>
      <c r="B753" s="69"/>
      <c r="C753" s="285" t="s">
        <v>605</v>
      </c>
      <c r="D753" s="69"/>
      <c r="E753" s="69"/>
      <c r="F753" s="69"/>
      <c r="G753" s="69"/>
      <c r="H753" s="69"/>
      <c r="I753" s="69"/>
      <c r="J753" s="69"/>
    </row>
    <row r="754" spans="1:10" hidden="1" outlineLevel="2" x14ac:dyDescent="0.2">
      <c r="A754" s="69"/>
      <c r="B754" s="69"/>
      <c r="C754" s="285" t="s">
        <v>606</v>
      </c>
      <c r="D754" s="69"/>
      <c r="E754" s="69"/>
      <c r="F754" s="69"/>
      <c r="G754" s="69"/>
      <c r="H754" s="69"/>
      <c r="I754" s="69"/>
      <c r="J754" s="69"/>
    </row>
    <row r="755" spans="1:10" hidden="1" outlineLevel="2" x14ac:dyDescent="0.2">
      <c r="A755" s="69"/>
      <c r="B755" s="69"/>
      <c r="C755" s="286" t="s">
        <v>371</v>
      </c>
      <c r="D755" s="69"/>
      <c r="E755" s="69"/>
      <c r="F755" s="69"/>
      <c r="G755" s="69"/>
      <c r="H755" s="69"/>
      <c r="I755" s="69"/>
      <c r="J755" s="69"/>
    </row>
    <row r="756" spans="1:10" hidden="1" outlineLevel="2" x14ac:dyDescent="0.2">
      <c r="C756" s="286" t="s">
        <v>607</v>
      </c>
    </row>
    <row r="757" spans="1:10" hidden="1" outlineLevel="2" x14ac:dyDescent="0.2">
      <c r="C757" s="286" t="s">
        <v>624</v>
      </c>
    </row>
    <row r="758" spans="1:10" hidden="1" outlineLevel="2" x14ac:dyDescent="0.2">
      <c r="C758" s="69"/>
    </row>
    <row r="759" spans="1:10" hidden="1" outlineLevel="2" x14ac:dyDescent="0.2">
      <c r="C759" s="284" t="s">
        <v>339</v>
      </c>
    </row>
    <row r="760" spans="1:10" hidden="1" outlineLevel="2" x14ac:dyDescent="0.2">
      <c r="C760" s="285" t="s">
        <v>12</v>
      </c>
    </row>
    <row r="761" spans="1:10" hidden="1" outlineLevel="2" x14ac:dyDescent="0.2">
      <c r="C761" s="285" t="s">
        <v>12</v>
      </c>
    </row>
    <row r="762" spans="1:10" hidden="1" outlineLevel="2" x14ac:dyDescent="0.2">
      <c r="C762" s="285" t="s">
        <v>12</v>
      </c>
    </row>
    <row r="763" spans="1:10" hidden="1" outlineLevel="2" x14ac:dyDescent="0.2">
      <c r="C763" s="285" t="s">
        <v>12</v>
      </c>
    </row>
    <row r="764" spans="1:10" hidden="1" outlineLevel="2" x14ac:dyDescent="0.2">
      <c r="C764" s="285" t="s">
        <v>12</v>
      </c>
    </row>
    <row r="765" spans="1:10" hidden="1" outlineLevel="2" x14ac:dyDescent="0.2">
      <c r="C765" s="285" t="s">
        <v>608</v>
      </c>
    </row>
    <row r="766" spans="1:10" hidden="1" outlineLevel="2" x14ac:dyDescent="0.2">
      <c r="C766" s="285" t="s">
        <v>609</v>
      </c>
    </row>
    <row r="767" spans="1:10" hidden="1" outlineLevel="2" x14ac:dyDescent="0.2">
      <c r="C767" s="285" t="s">
        <v>610</v>
      </c>
    </row>
    <row r="768" spans="1:10" hidden="1" outlineLevel="2" x14ac:dyDescent="0.2">
      <c r="C768" s="285" t="s">
        <v>611</v>
      </c>
    </row>
    <row r="769" spans="3:5" hidden="1" outlineLevel="2" x14ac:dyDescent="0.2">
      <c r="C769" s="285" t="s">
        <v>612</v>
      </c>
    </row>
    <row r="770" spans="3:5" hidden="1" outlineLevel="2" x14ac:dyDescent="0.2">
      <c r="C770" s="285" t="s">
        <v>372</v>
      </c>
    </row>
    <row r="771" spans="3:5" hidden="1" outlineLevel="2" x14ac:dyDescent="0.2">
      <c r="C771" s="285" t="s">
        <v>613</v>
      </c>
    </row>
    <row r="772" spans="3:5" hidden="1" outlineLevel="2" x14ac:dyDescent="0.2">
      <c r="C772" s="285" t="s">
        <v>614</v>
      </c>
    </row>
    <row r="773" spans="3:5" hidden="1" outlineLevel="2" x14ac:dyDescent="0.2">
      <c r="C773" s="285" t="s">
        <v>615</v>
      </c>
    </row>
    <row r="774" spans="3:5" hidden="1" outlineLevel="2" x14ac:dyDescent="0.2">
      <c r="C774" s="285" t="s">
        <v>616</v>
      </c>
    </row>
    <row r="775" spans="3:5" hidden="1" outlineLevel="2" x14ac:dyDescent="0.2">
      <c r="C775" s="285" t="s">
        <v>617</v>
      </c>
    </row>
    <row r="776" spans="3:5" hidden="1" outlineLevel="2" x14ac:dyDescent="0.2">
      <c r="C776" s="285" t="s">
        <v>618</v>
      </c>
    </row>
    <row r="777" spans="3:5" hidden="1" outlineLevel="2" x14ac:dyDescent="0.2">
      <c r="C777" s="285" t="s">
        <v>619</v>
      </c>
    </row>
    <row r="778" spans="3:5" hidden="1" outlineLevel="2" x14ac:dyDescent="0.2">
      <c r="C778" s="285" t="s">
        <v>620</v>
      </c>
    </row>
    <row r="779" spans="3:5" hidden="1" outlineLevel="2" x14ac:dyDescent="0.2">
      <c r="C779" s="285" t="s">
        <v>621</v>
      </c>
    </row>
    <row r="780" spans="3:5" hidden="1" outlineLevel="2" x14ac:dyDescent="0.2">
      <c r="C780" s="285" t="s">
        <v>622</v>
      </c>
    </row>
    <row r="781" spans="3:5" hidden="1" outlineLevel="2" x14ac:dyDescent="0.2">
      <c r="C781" s="289"/>
    </row>
    <row r="782" spans="3:5" hidden="1" outlineLevel="2" x14ac:dyDescent="0.2">
      <c r="C782" s="284" t="s">
        <v>340</v>
      </c>
    </row>
    <row r="783" spans="3:5" hidden="1" outlineLevel="2" x14ac:dyDescent="0.2">
      <c r="C783" s="285" t="s">
        <v>12</v>
      </c>
      <c r="D783" s="137" t="s">
        <v>341</v>
      </c>
      <c r="E783" s="137" t="s">
        <v>342</v>
      </c>
    </row>
    <row r="784" spans="3:5" hidden="1" outlineLevel="2" x14ac:dyDescent="0.2">
      <c r="C784" s="285" t="s">
        <v>198</v>
      </c>
      <c r="D784" s="137" t="s">
        <v>343</v>
      </c>
      <c r="E784" s="137" t="s">
        <v>344</v>
      </c>
    </row>
    <row r="785" spans="3:5" hidden="1" outlineLevel="2" x14ac:dyDescent="0.2">
      <c r="C785" s="285" t="s">
        <v>186</v>
      </c>
      <c r="D785" s="137" t="s">
        <v>345</v>
      </c>
      <c r="E785" s="137" t="s">
        <v>346</v>
      </c>
    </row>
    <row r="786" spans="3:5" hidden="1" outlineLevel="2" x14ac:dyDescent="0.2">
      <c r="C786" s="285" t="s">
        <v>623</v>
      </c>
      <c r="D786" s="137" t="s">
        <v>347</v>
      </c>
      <c r="E786" s="137" t="s">
        <v>348</v>
      </c>
    </row>
    <row r="787" spans="3:5" hidden="1" outlineLevel="2" x14ac:dyDescent="0.2">
      <c r="C787" s="285" t="s">
        <v>624</v>
      </c>
    </row>
    <row r="788" spans="3:5" hidden="1" outlineLevel="2" x14ac:dyDescent="0.2">
      <c r="C788" s="289"/>
    </row>
    <row r="789" spans="3:5" hidden="1" outlineLevel="2" x14ac:dyDescent="0.2">
      <c r="C789" s="289"/>
    </row>
    <row r="790" spans="3:5" hidden="1" outlineLevel="2" x14ac:dyDescent="0.2">
      <c r="C790" s="284" t="s">
        <v>349</v>
      </c>
    </row>
    <row r="791" spans="3:5" hidden="1" outlineLevel="2" x14ac:dyDescent="0.2">
      <c r="C791" s="285" t="s">
        <v>197</v>
      </c>
    </row>
    <row r="792" spans="3:5" hidden="1" outlineLevel="2" x14ac:dyDescent="0.2">
      <c r="C792" s="285" t="s">
        <v>625</v>
      </c>
    </row>
    <row r="793" spans="3:5" hidden="1" outlineLevel="2" x14ac:dyDescent="0.2">
      <c r="C793" s="285" t="s">
        <v>626</v>
      </c>
    </row>
    <row r="794" spans="3:5" hidden="1" outlineLevel="2" x14ac:dyDescent="0.2">
      <c r="C794" s="285" t="s">
        <v>627</v>
      </c>
    </row>
    <row r="795" spans="3:5" hidden="1" outlineLevel="2" x14ac:dyDescent="0.2">
      <c r="C795" s="285" t="s">
        <v>628</v>
      </c>
    </row>
    <row r="796" spans="3:5" hidden="1" outlineLevel="2" x14ac:dyDescent="0.2">
      <c r="C796" s="285" t="s">
        <v>12</v>
      </c>
    </row>
    <row r="797" spans="3:5" hidden="1" outlineLevel="2" x14ac:dyDescent="0.2">
      <c r="C797" s="285" t="s">
        <v>12</v>
      </c>
    </row>
    <row r="798" spans="3:5" hidden="1" outlineLevel="2" x14ac:dyDescent="0.2">
      <c r="C798" s="285" t="s">
        <v>12</v>
      </c>
    </row>
    <row r="799" spans="3:5" hidden="1" outlineLevel="2" x14ac:dyDescent="0.2">
      <c r="C799" s="289"/>
    </row>
    <row r="800" spans="3:5" hidden="1" outlineLevel="2" x14ac:dyDescent="0.2">
      <c r="C800" s="284" t="s">
        <v>350</v>
      </c>
    </row>
    <row r="801" spans="3:4" hidden="1" outlineLevel="2" x14ac:dyDescent="0.2">
      <c r="C801" s="285" t="s">
        <v>629</v>
      </c>
      <c r="D801" s="137" t="s">
        <v>351</v>
      </c>
    </row>
    <row r="802" spans="3:4" hidden="1" outlineLevel="2" x14ac:dyDescent="0.2">
      <c r="C802" s="285" t="s">
        <v>373</v>
      </c>
      <c r="D802" s="137" t="s">
        <v>352</v>
      </c>
    </row>
    <row r="803" spans="3:4" hidden="1" outlineLevel="2" x14ac:dyDescent="0.2">
      <c r="C803" s="285" t="s">
        <v>630</v>
      </c>
      <c r="D803" s="137" t="s">
        <v>353</v>
      </c>
    </row>
    <row r="804" spans="3:4" hidden="1" outlineLevel="2" x14ac:dyDescent="0.2">
      <c r="C804" s="285" t="s">
        <v>631</v>
      </c>
      <c r="D804" s="137" t="s">
        <v>354</v>
      </c>
    </row>
    <row r="805" spans="3:4" hidden="1" outlineLevel="2" x14ac:dyDescent="0.2">
      <c r="C805" s="289"/>
    </row>
    <row r="806" spans="3:4" hidden="1" outlineLevel="2" x14ac:dyDescent="0.2">
      <c r="C806" s="284" t="s">
        <v>355</v>
      </c>
    </row>
    <row r="807" spans="3:4" hidden="1" outlineLevel="2" x14ac:dyDescent="0.2">
      <c r="C807" s="285" t="s">
        <v>632</v>
      </c>
    </row>
    <row r="808" spans="3:4" hidden="1" outlineLevel="2" x14ac:dyDescent="0.2">
      <c r="C808" s="285" t="s">
        <v>201</v>
      </c>
    </row>
    <row r="809" spans="3:4" hidden="1" outlineLevel="2" x14ac:dyDescent="0.2">
      <c r="C809" s="285" t="s">
        <v>633</v>
      </c>
    </row>
    <row r="810" spans="3:4" hidden="1" outlineLevel="2" x14ac:dyDescent="0.2">
      <c r="C810" s="289"/>
    </row>
    <row r="811" spans="3:4" hidden="1" outlineLevel="2" x14ac:dyDescent="0.2">
      <c r="C811" s="284" t="s">
        <v>338</v>
      </c>
    </row>
    <row r="812" spans="3:4" hidden="1" outlineLevel="2" x14ac:dyDescent="0.2">
      <c r="C812" s="285" t="s">
        <v>605</v>
      </c>
    </row>
    <row r="813" spans="3:4" hidden="1" outlineLevel="2" x14ac:dyDescent="0.2">
      <c r="C813" s="285" t="s">
        <v>606</v>
      </c>
    </row>
    <row r="814" spans="3:4" hidden="1" outlineLevel="2" x14ac:dyDescent="0.2">
      <c r="C814" s="285" t="s">
        <v>371</v>
      </c>
    </row>
    <row r="815" spans="3:4" hidden="1" outlineLevel="2" x14ac:dyDescent="0.2">
      <c r="C815" s="285" t="s">
        <v>607</v>
      </c>
    </row>
    <row r="816" spans="3:4" hidden="1" outlineLevel="2" x14ac:dyDescent="0.2">
      <c r="C816" s="285" t="s">
        <v>624</v>
      </c>
    </row>
    <row r="817" spans="3:3" hidden="1" outlineLevel="2" x14ac:dyDescent="0.2">
      <c r="C817" s="285" t="s">
        <v>12</v>
      </c>
    </row>
    <row r="818" spans="3:3" hidden="1" outlineLevel="2" x14ac:dyDescent="0.2">
      <c r="C818" s="284" t="s">
        <v>356</v>
      </c>
    </row>
    <row r="819" spans="3:3" hidden="1" outlineLevel="2" x14ac:dyDescent="0.2">
      <c r="C819" s="285" t="s">
        <v>12</v>
      </c>
    </row>
    <row r="820" spans="3:3" hidden="1" outlineLevel="2" x14ac:dyDescent="0.2">
      <c r="C820" s="285" t="s">
        <v>224</v>
      </c>
    </row>
    <row r="821" spans="3:3" hidden="1" outlineLevel="2" x14ac:dyDescent="0.2">
      <c r="C821" s="285" t="s">
        <v>374</v>
      </c>
    </row>
    <row r="822" spans="3:3" hidden="1" outlineLevel="2" x14ac:dyDescent="0.2">
      <c r="C822" s="285" t="s">
        <v>375</v>
      </c>
    </row>
    <row r="823" spans="3:3" hidden="1" outlineLevel="2" x14ac:dyDescent="0.2">
      <c r="C823" s="285" t="s">
        <v>376</v>
      </c>
    </row>
    <row r="824" spans="3:3" hidden="1" outlineLevel="2" x14ac:dyDescent="0.2">
      <c r="C824" s="285" t="s">
        <v>377</v>
      </c>
    </row>
    <row r="825" spans="3:3" hidden="1" outlineLevel="2" x14ac:dyDescent="0.2">
      <c r="C825" s="285" t="s">
        <v>378</v>
      </c>
    </row>
    <row r="826" spans="3:3" hidden="1" outlineLevel="2" x14ac:dyDescent="0.2">
      <c r="C826" s="285" t="s">
        <v>379</v>
      </c>
    </row>
    <row r="827" spans="3:3" hidden="1" outlineLevel="2" x14ac:dyDescent="0.2">
      <c r="C827" s="285" t="s">
        <v>380</v>
      </c>
    </row>
    <row r="828" spans="3:3" hidden="1" outlineLevel="2" x14ac:dyDescent="0.2">
      <c r="C828" s="285" t="s">
        <v>381</v>
      </c>
    </row>
    <row r="829" spans="3:3" hidden="1" outlineLevel="2" x14ac:dyDescent="0.2">
      <c r="C829" s="285" t="s">
        <v>382</v>
      </c>
    </row>
    <row r="830" spans="3:3" hidden="1" outlineLevel="2" x14ac:dyDescent="0.2">
      <c r="C830" s="285" t="s">
        <v>383</v>
      </c>
    </row>
    <row r="831" spans="3:3" hidden="1" outlineLevel="2" x14ac:dyDescent="0.2">
      <c r="C831" s="285" t="s">
        <v>384</v>
      </c>
    </row>
    <row r="832" spans="3:3" hidden="1" outlineLevel="2" x14ac:dyDescent="0.2">
      <c r="C832" s="285" t="s">
        <v>385</v>
      </c>
    </row>
    <row r="833" spans="3:4" hidden="1" outlineLevel="2" x14ac:dyDescent="0.2">
      <c r="C833" s="285" t="s">
        <v>386</v>
      </c>
    </row>
    <row r="834" spans="3:4" hidden="1" outlineLevel="2" x14ac:dyDescent="0.2">
      <c r="C834" s="285" t="s">
        <v>387</v>
      </c>
    </row>
    <row r="835" spans="3:4" hidden="1" outlineLevel="2" x14ac:dyDescent="0.2">
      <c r="C835" s="285" t="s">
        <v>388</v>
      </c>
    </row>
    <row r="836" spans="3:4" hidden="1" outlineLevel="2" x14ac:dyDescent="0.2">
      <c r="C836" s="285" t="s">
        <v>389</v>
      </c>
    </row>
    <row r="837" spans="3:4" hidden="1" outlineLevel="2" x14ac:dyDescent="0.2"/>
    <row r="838" spans="3:4" hidden="1" outlineLevel="2" x14ac:dyDescent="0.2"/>
    <row r="839" spans="3:4" hidden="1" outlineLevel="2" x14ac:dyDescent="0.2">
      <c r="C839" s="286" t="s">
        <v>245</v>
      </c>
      <c r="D839" s="137">
        <f>IF(C839=C133,1.15,1)</f>
        <v>1</v>
      </c>
    </row>
    <row r="840" spans="3:4" hidden="1" outlineLevel="2" x14ac:dyDescent="0.2">
      <c r="C840" s="286" t="s">
        <v>357</v>
      </c>
    </row>
    <row r="841" spans="3:4" ht="13.5" hidden="1" outlineLevel="2" thickBot="1" x14ac:dyDescent="0.25"/>
    <row r="842" spans="3:4" ht="13.5" hidden="1" outlineLevel="2" thickTop="1" x14ac:dyDescent="0.2">
      <c r="C842" s="503" t="s">
        <v>1087</v>
      </c>
    </row>
    <row r="843" spans="3:4" hidden="1" outlineLevel="2" x14ac:dyDescent="0.2">
      <c r="C843" s="504" t="s">
        <v>634</v>
      </c>
    </row>
    <row r="844" spans="3:4" hidden="1" outlineLevel="2" x14ac:dyDescent="0.2">
      <c r="C844" s="504" t="s">
        <v>635</v>
      </c>
    </row>
    <row r="845" spans="3:4" hidden="1" outlineLevel="2" x14ac:dyDescent="0.2">
      <c r="C845" s="504" t="s">
        <v>203</v>
      </c>
    </row>
    <row r="846" spans="3:4" hidden="1" outlineLevel="2" x14ac:dyDescent="0.2">
      <c r="C846" s="504" t="s">
        <v>624</v>
      </c>
    </row>
    <row r="847" spans="3:4" hidden="1" outlineLevel="2" x14ac:dyDescent="0.2"/>
    <row r="848" spans="3:4" hidden="1" outlineLevel="2" x14ac:dyDescent="0.2"/>
    <row r="849" spans="3:3" hidden="1" outlineLevel="2" x14ac:dyDescent="0.2">
      <c r="C849" s="566" t="s">
        <v>1141</v>
      </c>
    </row>
    <row r="850" spans="3:3" hidden="1" outlineLevel="2" x14ac:dyDescent="0.2">
      <c r="C850" s="567"/>
    </row>
    <row r="851" spans="3:3" hidden="1" outlineLevel="2" x14ac:dyDescent="0.2">
      <c r="C851" s="567" t="s">
        <v>1142</v>
      </c>
    </row>
    <row r="852" spans="3:3" hidden="1" outlineLevel="2" x14ac:dyDescent="0.2">
      <c r="C852" s="567" t="s">
        <v>1143</v>
      </c>
    </row>
    <row r="853" spans="3:3" hidden="1" outlineLevel="2" x14ac:dyDescent="0.2">
      <c r="C853" s="567" t="s">
        <v>239</v>
      </c>
    </row>
    <row r="854" spans="3:3" hidden="1" outlineLevel="2" x14ac:dyDescent="0.2">
      <c r="C854" s="567" t="s">
        <v>1144</v>
      </c>
    </row>
    <row r="855" spans="3:3" hidden="1" outlineLevel="2" x14ac:dyDescent="0.2">
      <c r="C855" s="567"/>
    </row>
  </sheetData>
  <sheetProtection algorithmName="SHA-512" hashValue="4+bWEActGiGaQyzNxPuQ+eOrxozx6j1mPtZ023qB+EIkpLSB/zukKEdiFn5YIUl155xoF79xnRAmKSllAJKo8Q==" saltValue="1AQfGfoxj6DDrKp1JD4HhQ==" spinCount="100000" sheet="1" objects="1" scenarios="1"/>
  <autoFilter ref="H2:I231" xr:uid="{00000000-0009-0000-0000-000002000000}"/>
  <mergeCells count="1">
    <mergeCell ref="L112:L113"/>
  </mergeCells>
  <conditionalFormatting sqref="B1:B10 B128:B160 B36:B44 B12:B19 B21:B32 B34 B46:B126">
    <cfRule type="duplicateValues" dxfId="6" priority="8"/>
  </conditionalFormatting>
  <conditionalFormatting sqref="B11">
    <cfRule type="duplicateValues" dxfId="5" priority="5"/>
  </conditionalFormatting>
  <conditionalFormatting sqref="B20">
    <cfRule type="duplicateValues" dxfId="4" priority="1"/>
  </conditionalFormatting>
  <conditionalFormatting sqref="B33">
    <cfRule type="duplicateValues" dxfId="3" priority="3"/>
  </conditionalFormatting>
  <conditionalFormatting sqref="B35">
    <cfRule type="duplicateValues" dxfId="2" priority="6"/>
  </conditionalFormatting>
  <conditionalFormatting sqref="B45">
    <cfRule type="duplicateValues" dxfId="1" priority="2"/>
  </conditionalFormatting>
  <conditionalFormatting sqref="B127">
    <cfRule type="duplicateValues" dxfId="0" priority="7"/>
  </conditionalFormatting>
  <dataValidations count="71">
    <dataValidation type="list" allowBlank="1" showInputMessage="1" showErrorMessage="1" sqref="C39:C44" xr:uid="{00000000-0002-0000-0200-000000000000}">
      <formula1>$C$843:$C$846</formula1>
    </dataValidation>
    <dataValidation type="list" allowBlank="1" showErrorMessage="1" promptTitle="Tª MIN. MEDIA:" prompt="Inserta el valor de la Tª mínima media de la ciudad donde se ubica la instalación" sqref="C133" xr:uid="{00000000-0002-0000-0200-000001000000}">
      <formula1>$C$839:$C$840</formula1>
    </dataValidation>
    <dataValidation type="list" allowBlank="1" showInputMessage="1" showErrorMessage="1" sqref="C133" xr:uid="{00000000-0002-0000-0200-000002000000}">
      <formula1>$C$839:$C$840</formula1>
    </dataValidation>
    <dataValidation type="decimal" allowBlank="1" showInputMessage="1" showErrorMessage="1" sqref="C160" xr:uid="{00000000-0002-0000-0200-000003000000}">
      <formula1>1</formula1>
      <formula2>1.3</formula2>
    </dataValidation>
    <dataValidation type="decimal" allowBlank="1" showInputMessage="1" showErrorMessage="1" sqref="C159" xr:uid="{00000000-0002-0000-0200-000004000000}">
      <formula1>1</formula1>
      <formula2>1.15</formula2>
    </dataValidation>
    <dataValidation type="list" allowBlank="1" showInputMessage="1" showErrorMessage="1" sqref="C119" xr:uid="{00000000-0002-0000-0200-000005000000}">
      <formula1>$C$505:$C$511</formula1>
    </dataValidation>
    <dataValidation type="decimal" allowBlank="1" showInputMessage="1" showErrorMessage="1" sqref="C154" xr:uid="{00000000-0002-0000-0200-000006000000}">
      <formula1>2.5</formula1>
      <formula2>6</formula2>
    </dataValidation>
    <dataValidation type="decimal" allowBlank="1" showInputMessage="1" showErrorMessage="1" sqref="C148" xr:uid="{00000000-0002-0000-0200-000007000000}">
      <formula1>0.7</formula1>
      <formula2>0.95</formula2>
    </dataValidation>
    <dataValidation type="decimal" allowBlank="1" showInputMessage="1" showErrorMessage="1" sqref="C147" xr:uid="{00000000-0002-0000-0200-000008000000}">
      <formula1>2</formula1>
      <formula2>6</formula2>
    </dataValidation>
    <dataValidation type="decimal" allowBlank="1" showInputMessage="1" showErrorMessage="1" sqref="C120" xr:uid="{00000000-0002-0000-0200-000009000000}">
      <formula1>14</formula1>
      <formula2>20</formula2>
    </dataValidation>
    <dataValidation type="whole" allowBlank="1" showInputMessage="1" showErrorMessage="1" sqref="C110" xr:uid="{00000000-0002-0000-0200-00000A000000}">
      <formula1>1</formula1>
      <formula2>10</formula2>
    </dataValidation>
    <dataValidation type="list" allowBlank="1" showInputMessage="1" showErrorMessage="1" sqref="C107" xr:uid="{00000000-0002-0000-0200-00000B000000}">
      <formula1>$C$819:$C$836</formula1>
    </dataValidation>
    <dataValidation type="decimal" allowBlank="1" showInputMessage="1" showErrorMessage="1" sqref="C47" xr:uid="{00000000-0002-0000-0200-00000C000000}">
      <formula1>0.8</formula1>
      <formula2>1.5</formula2>
    </dataValidation>
    <dataValidation type="decimal" allowBlank="1" showErrorMessage="1" promptTitle="Tª MIN. MEDIA:" prompt="Inserta el valor de la Tª mínima media de la ciudad donde se ubica la instalación" sqref="C47" xr:uid="{00000000-0002-0000-0200-00000D000000}">
      <formula1>1</formula1>
      <formula2>1.5</formula2>
    </dataValidation>
    <dataValidation type="decimal" allowBlank="1" showInputMessage="1" showErrorMessage="1" sqref="C46" xr:uid="{00000000-0002-0000-0200-00000E000000}">
      <formula1>0.5</formula1>
      <formula2>1.5</formula2>
    </dataValidation>
    <dataValidation type="decimal" allowBlank="1" showErrorMessage="1" promptTitle="Tª MIN. MEDIA:" prompt="Inserta el valor de la Tª mínima media de la ciudad donde se ubica la instalación" sqref="C46" xr:uid="{00000000-0002-0000-0200-00000F000000}">
      <formula1>0.5</formula1>
      <formula2>1.2</formula2>
    </dataValidation>
    <dataValidation type="whole" allowBlank="1" showInputMessage="1" showErrorMessage="1" sqref="C27:C32" xr:uid="{00000000-0002-0000-0200-000010000000}">
      <formula1>14</formula1>
      <formula2>20</formula2>
    </dataValidation>
    <dataValidation type="whole" allowBlank="1" showInputMessage="1" showErrorMessage="1" sqref="C26" xr:uid="{00000000-0002-0000-0200-000011000000}">
      <formula1>15</formula1>
      <formula2>25</formula2>
    </dataValidation>
    <dataValidation type="whole" allowBlank="1" showInputMessage="1" showErrorMessage="1" sqref="C13 C16:C19" xr:uid="{00000000-0002-0000-0200-000012000000}">
      <formula1>1</formula1>
      <formula2>25</formula2>
    </dataValidation>
    <dataValidation type="list" allowBlank="1" showInputMessage="1" showErrorMessage="1" sqref="C48 C45" xr:uid="{00000000-0002-0000-0200-000013000000}">
      <formula1>$C$812:$C$814</formula1>
    </dataValidation>
    <dataValidation type="list" allowBlank="1" showInputMessage="1" showErrorMessage="1" sqref="C38" xr:uid="{00000000-0002-0000-0200-000014000000}">
      <formula1>$C$807:$C$809</formula1>
    </dataValidation>
    <dataValidation type="list" allowBlank="1" showInputMessage="1" showErrorMessage="1" sqref="C37" xr:uid="{00000000-0002-0000-0200-000015000000}">
      <formula1>$C$801:$C$804</formula1>
    </dataValidation>
    <dataValidation type="list" allowBlank="1" showInputMessage="1" showErrorMessage="1" sqref="C36" xr:uid="{00000000-0002-0000-0200-000016000000}">
      <formula1>$C$783:$C$787</formula1>
    </dataValidation>
    <dataValidation type="list" allowBlank="1" showInputMessage="1" showErrorMessage="1" sqref="C34" xr:uid="{00000000-0002-0000-0200-000017000000}">
      <formula1>$C$791:$C$798</formula1>
    </dataValidation>
    <dataValidation type="list" allowBlank="1" showInputMessage="1" showErrorMessage="1" sqref="C22 C26:C32" xr:uid="{00000000-0002-0000-0200-000018000000}">
      <formula1>$C$783:$C$786</formula1>
    </dataValidation>
    <dataValidation type="list" allowBlank="1" showInputMessage="1" showErrorMessage="1" sqref="C21" xr:uid="{00000000-0002-0000-0200-000019000000}">
      <formula1>$C$764:$C$780</formula1>
    </dataValidation>
    <dataValidation type="list" allowBlank="1" showInputMessage="1" showErrorMessage="1" sqref="C12" xr:uid="{00000000-0002-0000-0200-00001A000000}">
      <formula1>$C$753:$C$756</formula1>
    </dataValidation>
    <dataValidation type="list" allowBlank="1" showInputMessage="1" showErrorMessage="1" sqref="C105:C106" xr:uid="{00000000-0002-0000-0200-00001B000000}">
      <formula1>$C$325:$C$398</formula1>
    </dataValidation>
    <dataValidation type="list" allowBlank="1" showInputMessage="1" showErrorMessage="1" sqref="C131" xr:uid="{00000000-0002-0000-0200-00001C000000}">
      <formula1>$C$741:$C$742</formula1>
    </dataValidation>
    <dataValidation type="list" allowBlank="1" showInputMessage="1" showErrorMessage="1" sqref="F88 F225:F232 F12" xr:uid="{00000000-0002-0000-0200-00001D000000}">
      <formula1>$C$515:$C$518</formula1>
    </dataValidation>
    <dataValidation type="list" allowBlank="1" showInputMessage="1" showErrorMessage="1" sqref="C132" xr:uid="{00000000-0002-0000-0200-00001E000000}">
      <formula1>$C$745:$C$747</formula1>
    </dataValidation>
    <dataValidation type="list" allowBlank="1" showInputMessage="1" showErrorMessage="1" sqref="C151" xr:uid="{00000000-0002-0000-0200-00001F000000}">
      <formula1>$C$443:$C$462</formula1>
    </dataValidation>
    <dataValidation allowBlank="1" showErrorMessage="1" prompt="Inserta el valor de la Tª mínima media de la ciudad donde se ubica la instalación" sqref="F192:F193" xr:uid="{00000000-0002-0000-0200-000020000000}"/>
    <dataValidation type="list" allowBlank="1" showErrorMessage="1" promptTitle="AISLAMIENTO:" prompt="Seleccione la calidad del aislamiento de la vivienda" sqref="C69" xr:uid="{00000000-0002-0000-0200-000021000000}">
      <formula1>$C$264:$C$268</formula1>
    </dataValidation>
    <dataValidation type="list" allowBlank="1" showErrorMessage="1" promptTitle="AISLAMIENTO:" prompt="Seleccione la calidad del aislamiento de la vivienda" sqref="F69" xr:uid="{00000000-0002-0000-0200-000022000000}">
      <formula1>#REF!</formula1>
    </dataValidation>
    <dataValidation type="list" allowBlank="1" showInputMessage="1" showErrorMessage="1" sqref="C128 F152" xr:uid="{00000000-0002-0000-0200-000023000000}">
      <formula1>$C$505:$C$512</formula1>
    </dataValidation>
    <dataValidation type="list" allowBlank="1" showInputMessage="1" showErrorMessage="1" sqref="C150" xr:uid="{00000000-0002-0000-0200-000024000000}">
      <formula1>$C$642:$C$644</formula1>
    </dataValidation>
    <dataValidation type="list" allowBlank="1" showInputMessage="1" showErrorMessage="1" sqref="C149" xr:uid="{00000000-0002-0000-0200-000025000000}">
      <formula1>$C$620:$C$639</formula1>
    </dataValidation>
    <dataValidation type="list" allowBlank="1" showInputMessage="1" showErrorMessage="1" sqref="F149" xr:uid="{00000000-0002-0000-0200-000026000000}">
      <formula1>$C$620:$C$627</formula1>
    </dataValidation>
    <dataValidation type="list" allowBlank="1" showInputMessage="1" showErrorMessage="1" sqref="F150" xr:uid="{00000000-0002-0000-0200-000027000000}">
      <formula1>$C$642:$C$646</formula1>
    </dataValidation>
    <dataValidation type="list" allowBlank="1" showInputMessage="1" showErrorMessage="1" sqref="C115" xr:uid="{00000000-0002-0000-0200-000028000000}">
      <formula1>$C$421:$C$435</formula1>
    </dataValidation>
    <dataValidation type="list" allowBlank="1" showInputMessage="1" showErrorMessage="1" sqref="C113:C114" xr:uid="{00000000-0002-0000-0200-000029000000}">
      <formula1>$C$303:$C$322</formula1>
    </dataValidation>
    <dataValidation type="list" allowBlank="1" showInputMessage="1" showErrorMessage="1" sqref="C112" xr:uid="{00000000-0002-0000-0200-00002A000000}">
      <formula1>$C$271:$C$300</formula1>
    </dataValidation>
    <dataValidation type="list" allowBlank="1" showInputMessage="1" showErrorMessage="1" sqref="C122" xr:uid="{00000000-0002-0000-0200-00002B000000}">
      <formula1>$C$404:$C$418</formula1>
    </dataValidation>
    <dataValidation type="list" allowBlank="1" showInputMessage="1" showErrorMessage="1" sqref="C126" xr:uid="{00000000-0002-0000-0200-00002C000000}">
      <formula1>$C$438:$C$462</formula1>
    </dataValidation>
    <dataValidation type="list" allowBlank="1" showInputMessage="1" showErrorMessage="1" sqref="F153" xr:uid="{00000000-0002-0000-0200-00002D000000}">
      <formula1>$C$498:$C$499</formula1>
    </dataValidation>
    <dataValidation allowBlank="1" showErrorMessage="1" promptTitle="Tª MIN. MEDIA:" prompt="Inserta el valor de la Tª mínima media de la ciudad donde se ubica la instalación" sqref="F64:F72 F68:G68 G70:G72 F190:G204 C190:C204 F91:G100 C91:C100 F161:G170 C161:C170 F133:G141 C50:C60 C26:C32 F73:G82 C64:C82 C45 C48 F21:G60" xr:uid="{00000000-0002-0000-0200-00002E000000}"/>
    <dataValidation type="list" allowBlank="1" showInputMessage="1" showErrorMessage="1" sqref="E130 E207" xr:uid="{00000000-0002-0000-0200-00002F000000}">
      <formula1>$C$603:$C$617</formula1>
    </dataValidation>
    <dataValidation type="list" allowBlank="1" showInputMessage="1" showErrorMessage="1" sqref="F130 F207" xr:uid="{00000000-0002-0000-0200-000030000000}">
      <formula1>$C$603:$C$608</formula1>
    </dataValidation>
    <dataValidation type="list" allowBlank="1" showInputMessage="1" showErrorMessage="1" sqref="C231" xr:uid="{00000000-0002-0000-0200-000031000000}">
      <formula1>$C$562:$C$563</formula1>
    </dataValidation>
    <dataValidation type="list" allowBlank="1" showInputMessage="1" showErrorMessage="1" sqref="C256 C258 E258" xr:uid="{00000000-0002-0000-0200-000032000000}">
      <formula1>$C$707:$C$716</formula1>
    </dataValidation>
    <dataValidation type="list" allowBlank="1" showInputMessage="1" showErrorMessage="1" sqref="E250:F250" xr:uid="{00000000-0002-0000-0200-000033000000}">
      <formula1>$C$700:$C$702</formula1>
    </dataValidation>
    <dataValidation type="list" allowBlank="1" showInputMessage="1" showErrorMessage="1" sqref="C244" xr:uid="{00000000-0002-0000-0200-000034000000}">
      <formula1>$C$688:$C$697</formula1>
    </dataValidation>
    <dataValidation type="list" allowBlank="1" showInputMessage="1" showErrorMessage="1" sqref="C241" xr:uid="{00000000-0002-0000-0200-000035000000}">
      <formula1>$C$681:$C$685</formula1>
    </dataValidation>
    <dataValidation type="list" allowBlank="1" showInputMessage="1" showErrorMessage="1" sqref="C250" xr:uid="{00000000-0002-0000-0200-000036000000}">
      <formula1>$C$700:$C$704</formula1>
    </dataValidation>
    <dataValidation type="list" allowBlank="1" showInputMessage="1" showErrorMessage="1" sqref="F258 E256:F256" xr:uid="{00000000-0002-0000-0200-000037000000}">
      <formula1>$C$707:$C$711</formula1>
    </dataValidation>
    <dataValidation type="list" allowBlank="1" showInputMessage="1" showErrorMessage="1" sqref="C255" xr:uid="{00000000-0002-0000-0200-000038000000}">
      <formula1>$C$719:$C$728</formula1>
    </dataValidation>
    <dataValidation type="list" allowBlank="1" showInputMessage="1" showErrorMessage="1" sqref="E255:F255" xr:uid="{00000000-0002-0000-0200-000039000000}">
      <formula1>$C$719:$C$722</formula1>
    </dataValidation>
    <dataValidation type="list" allowBlank="1" showInputMessage="1" showErrorMessage="1" sqref="C230" xr:uid="{00000000-0002-0000-0200-00003A000000}">
      <formula1>$C$555:$C$559</formula1>
    </dataValidation>
    <dataValidation type="list" allowBlank="1" showInputMessage="1" showErrorMessage="1" sqref="C229" xr:uid="{00000000-0002-0000-0200-00003B000000}">
      <formula1>$C$541:$C$545</formula1>
    </dataValidation>
    <dataValidation type="list" allowBlank="1" showInputMessage="1" showErrorMessage="1" sqref="C228" xr:uid="{00000000-0002-0000-0200-00003C000000}">
      <formula1>$C$548:$C$552</formula1>
    </dataValidation>
    <dataValidation type="list" allowBlank="1" showInputMessage="1" showErrorMessage="1" sqref="C227" xr:uid="{00000000-0002-0000-0200-00003D000000}">
      <formula1>$C$534:$C$538</formula1>
    </dataValidation>
    <dataValidation type="list" allowBlank="1" showInputMessage="1" showErrorMessage="1" sqref="C226" xr:uid="{00000000-0002-0000-0200-00003E000000}">
      <formula1>$C$527:$C$531</formula1>
    </dataValidation>
    <dataValidation type="list" allowBlank="1" showInputMessage="1" showErrorMessage="1" sqref="C225" xr:uid="{00000000-0002-0000-0200-00003F000000}">
      <formula1>$C$515:$C$524</formula1>
    </dataValidation>
    <dataValidation type="list" allowBlank="1" showInputMessage="1" showErrorMessage="1" sqref="E241:F241 F151 E257:F257 E244:F244 C257" xr:uid="{00000000-0002-0000-0200-000040000000}">
      <formula1>#REF!</formula1>
    </dataValidation>
    <dataValidation allowBlank="1" showInputMessage="1" showErrorMessage="1" promptTitle="Regulación" prompt="Tipo de regulación" sqref="G225" xr:uid="{00000000-0002-0000-0200-000041000000}"/>
    <dataValidation type="list" allowBlank="1" showInputMessage="1" showErrorMessage="1" sqref="F206" xr:uid="{00000000-0002-0000-0200-000042000000}">
      <formula1>$C$472:$C$488</formula1>
    </dataValidation>
    <dataValidation type="list" allowBlank="1" showInputMessage="1" showErrorMessage="1" sqref="C232 C206 C88:C100 C190:C197 C161:C170 C108 C129 C50:C60 C73:C82 C25 C35" xr:uid="{00000000-0002-0000-0200-000043000000}">
      <formula1>$C$494:$C$495</formula1>
    </dataValidation>
    <dataValidation type="list" allowBlank="1" showInputMessage="1" showErrorMessage="1" sqref="C15" xr:uid="{00000000-0002-0000-0200-000044000000}">
      <formula1>$C$850:$C$855</formula1>
    </dataValidation>
    <dataValidation type="list" allowBlank="1" showInputMessage="1" showErrorMessage="1" sqref="C23:C24" xr:uid="{00000000-0002-0000-0200-000045000000}">
      <formula1>$C$731:$C$738</formula1>
    </dataValidation>
    <dataValidation type="list" allowBlank="1" showInputMessage="1" showErrorMessage="1" sqref="C127" xr:uid="{00000000-0002-0000-0200-000046000000}">
      <formula1>$C$465:$C$468</formula1>
    </dataValidation>
  </dataValidations>
  <pageMargins left="0.14000000000000001" right="0.2" top="0.98425196850393704" bottom="1" header="0.51181102362204722" footer="0.51181102362204722"/>
  <pageSetup paperSize="9" scale="60" orientation="portrait" horizontalDpi="360" r:id="rId1"/>
  <headerFooter alignWithMargins="0">
    <oddFooter>&amp;C &amp;R&amp;A -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Datos_Principales</vt:lpstr>
      <vt:lpstr>Zonas</vt:lpstr>
      <vt:lpstr>Datos_Avanzados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Sergioe</dc:creator>
  <cp:lastModifiedBy>Espiñeira Sergio</cp:lastModifiedBy>
  <cp:lastPrinted>2022-01-19T16:32:15Z</cp:lastPrinted>
  <dcterms:created xsi:type="dcterms:W3CDTF">2022-01-18T14:28:37Z</dcterms:created>
  <dcterms:modified xsi:type="dcterms:W3CDTF">2023-09-14T11:00:04Z</dcterms:modified>
</cp:coreProperties>
</file>